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autoCompressPictures="0"/>
  <xr:revisionPtr revIDLastSave="0" documentId="8_{132615B5-DA03-4C34-82FB-D24E2259A05B}" xr6:coauthVersionLast="47" xr6:coauthVersionMax="47" xr10:uidLastSave="{00000000-0000-0000-0000-000000000000}"/>
  <bookViews>
    <workbookView xWindow="-108" yWindow="-108" windowWidth="23256" windowHeight="12576" tabRatio="788" activeTab="1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Sheet1" sheetId="26" r:id="rId8"/>
    <sheet name="Sheet2" sheetId="27" r:id="rId9"/>
    <sheet name="8 月" sheetId="21" r:id="rId10"/>
    <sheet name="10 月" sheetId="23" r:id="rId11"/>
    <sheet name="9 月" sheetId="22" r:id="rId12"/>
    <sheet name="Sheet5" sheetId="30" r:id="rId13"/>
    <sheet name="11 月" sheetId="24" r:id="rId14"/>
    <sheet name="12 月" sheetId="25" r:id="rId15"/>
    <sheet name="Sheet4" sheetId="29" r:id="rId16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10">'10 月'!$A:$I</definedName>
    <definedName name="_xlnm.Print_Area" localSheetId="13">'11 月'!$A:$I</definedName>
    <definedName name="_xlnm.Print_Area" localSheetId="14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9">'8 月'!$A:$I</definedName>
    <definedName name="_xlnm.Print_Area" localSheetId="11">'9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6" i="24" a="1"/>
  <c r="B6" i="24" s="1"/>
  <c r="B8" i="24" a="1"/>
  <c r="B8" i="24" s="1"/>
  <c r="B10" i="24" a="1"/>
  <c r="B10" i="24" s="1"/>
  <c r="B12" i="24" a="1"/>
  <c r="B12" i="24" s="1"/>
  <c r="B14" i="24" a="1"/>
  <c r="B14" i="24" s="1"/>
  <c r="B14" i="30" a="1"/>
  <c r="C14" i="30" s="1"/>
  <c r="B12" i="30" a="1"/>
  <c r="G12" i="30" s="1"/>
  <c r="B10" i="30" a="1"/>
  <c r="G10" i="30" s="1"/>
  <c r="B8" i="30" a="1"/>
  <c r="G8" i="30" s="1"/>
  <c r="B6" i="30" a="1"/>
  <c r="G6" i="30" s="1"/>
  <c r="B4" i="30" a="1"/>
  <c r="G4" i="30" s="1"/>
  <c r="G3" i="30" s="1"/>
  <c r="B3" i="30"/>
  <c r="B2" i="30"/>
  <c r="B2" i="22"/>
  <c r="H4" i="30" l="1"/>
  <c r="H3" i="30" s="1"/>
  <c r="D10" i="30"/>
  <c r="H6" i="30"/>
  <c r="H12" i="30"/>
  <c r="D6" i="30"/>
  <c r="H8" i="30"/>
  <c r="C14" i="24"/>
  <c r="D4" i="30"/>
  <c r="D3" i="30" s="1"/>
  <c r="D12" i="30"/>
  <c r="D8" i="30"/>
  <c r="H10" i="30"/>
  <c r="D8" i="24"/>
  <c r="H12" i="24"/>
  <c r="E12" i="24"/>
  <c r="H10" i="24"/>
  <c r="E10" i="24"/>
  <c r="H8" i="24"/>
  <c r="E8" i="24"/>
  <c r="H6" i="24"/>
  <c r="E6" i="24"/>
  <c r="D12" i="24"/>
  <c r="D6" i="24"/>
  <c r="D10" i="24"/>
  <c r="G12" i="24"/>
  <c r="C12" i="24"/>
  <c r="G10" i="24"/>
  <c r="C10" i="24"/>
  <c r="G8" i="24"/>
  <c r="C8" i="24"/>
  <c r="G6" i="24"/>
  <c r="C6" i="24"/>
  <c r="F12" i="24"/>
  <c r="F10" i="24"/>
  <c r="F8" i="24"/>
  <c r="F6" i="24"/>
  <c r="E4" i="30"/>
  <c r="E3" i="30" s="1"/>
  <c r="E8" i="30"/>
  <c r="E10" i="30"/>
  <c r="B4" i="30"/>
  <c r="F4" i="30"/>
  <c r="F3" i="30" s="1"/>
  <c r="B6" i="30"/>
  <c r="F6" i="30"/>
  <c r="B8" i="30"/>
  <c r="F8" i="30"/>
  <c r="B10" i="30"/>
  <c r="F10" i="30"/>
  <c r="B12" i="30"/>
  <c r="F12" i="30"/>
  <c r="B14" i="30"/>
  <c r="E6" i="30"/>
  <c r="E12" i="30"/>
  <c r="C4" i="30"/>
  <c r="C3" i="30" s="1"/>
  <c r="C6" i="30"/>
  <c r="C8" i="30"/>
  <c r="C10" i="30"/>
  <c r="C12" i="30"/>
  <c r="B2" i="24" l="1"/>
  <c r="B2" i="23" l="1"/>
  <c r="B2" i="20" l="1"/>
  <c r="B10" i="15" l="1" a="1"/>
  <c r="G10" i="15" s="1"/>
  <c r="B8" i="15" a="1"/>
  <c r="G8" i="15" s="1"/>
  <c r="B6" i="15" a="1"/>
  <c r="G6" i="15" s="1"/>
  <c r="B4" i="15" a="1"/>
  <c r="G4" i="15" s="1"/>
  <c r="B14" i="16" a="1"/>
  <c r="B14" i="16" s="1"/>
  <c r="B12" i="16" a="1"/>
  <c r="G12" i="16" s="1"/>
  <c r="B10" i="16" a="1"/>
  <c r="G10" i="16" s="1"/>
  <c r="B8" i="16" a="1"/>
  <c r="G8" i="16" s="1"/>
  <c r="B6" i="16" a="1"/>
  <c r="G6" i="16" s="1"/>
  <c r="B4" i="16" a="1"/>
  <c r="G4" i="16" s="1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G4" i="17" s="1"/>
  <c r="B12" i="18" a="1"/>
  <c r="B4" i="18" a="1"/>
  <c r="B12" i="19" a="1"/>
  <c r="G12" i="19" s="1"/>
  <c r="B10" i="19" a="1"/>
  <c r="G10" i="19" s="1"/>
  <c r="B8" i="19" a="1"/>
  <c r="G8" i="19" s="1"/>
  <c r="B6" i="19" a="1"/>
  <c r="G6" i="19" s="1"/>
  <c r="B4" i="19" a="1"/>
  <c r="H4" i="19" s="1"/>
  <c r="B14" i="20" a="1"/>
  <c r="C14" i="20" s="1"/>
  <c r="B12" i="20" a="1"/>
  <c r="G12" i="20" s="1"/>
  <c r="B10" i="20" a="1"/>
  <c r="G10" i="20" s="1"/>
  <c r="B8" i="20" a="1"/>
  <c r="G8" i="20" s="1"/>
  <c r="B6" i="20" a="1"/>
  <c r="G6" i="20" s="1"/>
  <c r="B4" i="20" a="1"/>
  <c r="G4" i="20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2" i="22" a="1"/>
  <c r="G12" i="22" s="1"/>
  <c r="B10" i="22" a="1"/>
  <c r="G10" i="22" s="1"/>
  <c r="B8" i="22" a="1"/>
  <c r="G8" i="22" s="1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2" i="14" a="1"/>
  <c r="H12" i="14" s="1"/>
  <c r="B10" i="14" a="1"/>
  <c r="G10" i="14" s="1"/>
  <c r="B8" i="14" a="1"/>
  <c r="H8" i="14" s="1"/>
  <c r="B6" i="14" a="1"/>
  <c r="G6" i="14" s="1"/>
  <c r="B4" i="14" a="1"/>
  <c r="G4" i="14" s="1"/>
  <c r="F6" i="20" l="1"/>
  <c r="B10" i="17"/>
  <c r="B10" i="20"/>
  <c r="B6" i="17"/>
  <c r="B14" i="17"/>
  <c r="D8" i="20"/>
  <c r="F6" i="17"/>
  <c r="F10" i="17"/>
  <c r="C12" i="16"/>
  <c r="B10" i="15"/>
  <c r="B6" i="20"/>
  <c r="B14" i="20"/>
  <c r="C4" i="16"/>
  <c r="C3" i="16" s="1"/>
  <c r="C8" i="16"/>
  <c r="D8" i="15"/>
  <c r="B8" i="19"/>
  <c r="D8" i="19"/>
  <c r="B12" i="19"/>
  <c r="F8" i="19"/>
  <c r="F12" i="19"/>
  <c r="B8" i="22"/>
  <c r="D10" i="22"/>
  <c r="B4" i="22"/>
  <c r="D8" i="22"/>
  <c r="F8" i="22"/>
  <c r="B12" i="22"/>
  <c r="B4" i="24"/>
  <c r="H4" i="22"/>
  <c r="H3" i="22" s="1"/>
  <c r="F6" i="22"/>
  <c r="B10" i="22"/>
  <c r="H12" i="22"/>
  <c r="F4" i="20"/>
  <c r="F3" i="20" s="1"/>
  <c r="D6" i="20"/>
  <c r="B8" i="20"/>
  <c r="H10" i="20"/>
  <c r="F12" i="20"/>
  <c r="B10" i="19"/>
  <c r="H12" i="19"/>
  <c r="F4" i="17"/>
  <c r="F3" i="17" s="1"/>
  <c r="D6" i="17"/>
  <c r="B8" i="17"/>
  <c r="H10" i="17"/>
  <c r="F12" i="17"/>
  <c r="C6" i="16"/>
  <c r="C14" i="16"/>
  <c r="F4" i="15"/>
  <c r="D6" i="15"/>
  <c r="B8" i="15"/>
  <c r="H10" i="15"/>
  <c r="D4" i="24"/>
  <c r="D3" i="24" s="1"/>
  <c r="H6" i="22"/>
  <c r="H4" i="20"/>
  <c r="H3" i="20" s="1"/>
  <c r="H12" i="20"/>
  <c r="D10" i="19"/>
  <c r="H4" i="17"/>
  <c r="H3" i="17" s="1"/>
  <c r="D8" i="17"/>
  <c r="H12" i="17"/>
  <c r="H4" i="15"/>
  <c r="H3" i="15" s="1"/>
  <c r="F6" i="15"/>
  <c r="F4" i="24"/>
  <c r="D4" i="22"/>
  <c r="B6" i="22"/>
  <c r="H8" i="22"/>
  <c r="F10" i="22"/>
  <c r="D12" i="22"/>
  <c r="B4" i="20"/>
  <c r="H6" i="20"/>
  <c r="F8" i="20"/>
  <c r="D10" i="20"/>
  <c r="B12" i="20"/>
  <c r="H8" i="19"/>
  <c r="F10" i="19"/>
  <c r="D12" i="19"/>
  <c r="B4" i="17"/>
  <c r="H6" i="17"/>
  <c r="F8" i="17"/>
  <c r="D10" i="17"/>
  <c r="B12" i="17"/>
  <c r="C10" i="16"/>
  <c r="B4" i="15"/>
  <c r="H6" i="15"/>
  <c r="F8" i="15"/>
  <c r="D10" i="15"/>
  <c r="H4" i="24"/>
  <c r="F4" i="22"/>
  <c r="F3" i="22" s="1"/>
  <c r="D6" i="22"/>
  <c r="H10" i="22"/>
  <c r="F12" i="22"/>
  <c r="D4" i="20"/>
  <c r="D3" i="20" s="1"/>
  <c r="H8" i="20"/>
  <c r="F10" i="20"/>
  <c r="D12" i="20"/>
  <c r="H10" i="19"/>
  <c r="D4" i="17"/>
  <c r="D3" i="17" s="1"/>
  <c r="H8" i="17"/>
  <c r="D12" i="17"/>
  <c r="D4" i="15"/>
  <c r="D3" i="15" s="1"/>
  <c r="B6" i="15"/>
  <c r="H8" i="15"/>
  <c r="F10" i="15"/>
  <c r="C4" i="25"/>
  <c r="E4" i="25"/>
  <c r="G4" i="25"/>
  <c r="C8" i="25"/>
  <c r="E8" i="25"/>
  <c r="G8" i="25"/>
  <c r="C12" i="25"/>
  <c r="E12" i="25"/>
  <c r="G12" i="25"/>
  <c r="C4" i="23"/>
  <c r="E4" i="23"/>
  <c r="G4" i="23"/>
  <c r="C8" i="23"/>
  <c r="E8" i="23"/>
  <c r="G8" i="23"/>
  <c r="C12" i="23"/>
  <c r="E12" i="23"/>
  <c r="G12" i="23"/>
  <c r="C4" i="21"/>
  <c r="E4" i="21"/>
  <c r="G4" i="21"/>
  <c r="C8" i="21"/>
  <c r="E8" i="21"/>
  <c r="G8" i="21"/>
  <c r="C12" i="21"/>
  <c r="E12" i="21"/>
  <c r="G12" i="21"/>
  <c r="C4" i="19"/>
  <c r="E4" i="19"/>
  <c r="G4" i="19"/>
  <c r="H4" i="18"/>
  <c r="F4" i="18"/>
  <c r="D4" i="18"/>
  <c r="B4" i="18"/>
  <c r="E4" i="18"/>
  <c r="H12" i="18"/>
  <c r="F12" i="18"/>
  <c r="D12" i="18"/>
  <c r="B12" i="18"/>
  <c r="E12" i="18"/>
  <c r="C6" i="25"/>
  <c r="E6" i="25"/>
  <c r="G6" i="25"/>
  <c r="C10" i="25"/>
  <c r="E10" i="25"/>
  <c r="G10" i="25"/>
  <c r="C14" i="25"/>
  <c r="C6" i="23"/>
  <c r="E6" i="23"/>
  <c r="G6" i="23"/>
  <c r="C10" i="23"/>
  <c r="E10" i="23"/>
  <c r="G10" i="23"/>
  <c r="C14" i="23"/>
  <c r="C6" i="21"/>
  <c r="E6" i="21"/>
  <c r="G6" i="21"/>
  <c r="C10" i="21"/>
  <c r="E10" i="21"/>
  <c r="G10" i="21"/>
  <c r="C6" i="19"/>
  <c r="E6" i="19"/>
  <c r="H6" i="19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E4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12" i="18"/>
  <c r="G12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8" i="14"/>
  <c r="E8" i="14"/>
  <c r="G8" i="14"/>
  <c r="C10" i="14"/>
  <c r="E10" i="14"/>
  <c r="C12" i="14"/>
  <c r="E12" i="14"/>
  <c r="G12" i="14"/>
  <c r="B4" i="14"/>
  <c r="D4" i="14"/>
  <c r="D3" i="14" s="1"/>
  <c r="F4" i="14"/>
  <c r="F3" i="14" s="1"/>
  <c r="H4" i="14"/>
  <c r="H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C4" i="14"/>
  <c r="E4" i="14"/>
  <c r="C6" i="14"/>
  <c r="E6" i="14"/>
  <c r="B2" i="19"/>
  <c r="B2" i="18"/>
  <c r="B2" i="17"/>
  <c r="B2" i="16"/>
  <c r="B2" i="15"/>
  <c r="F3" i="15"/>
  <c r="G3" i="15"/>
  <c r="G3" i="16"/>
  <c r="H3" i="19"/>
  <c r="G3" i="20"/>
  <c r="H3" i="21"/>
  <c r="G3" i="22"/>
  <c r="H3" i="23"/>
  <c r="H3" i="24"/>
  <c r="F3" i="24"/>
  <c r="G3" i="24"/>
  <c r="H3" i="25"/>
  <c r="G3" i="14"/>
  <c r="G3" i="17"/>
  <c r="D3" i="22"/>
  <c r="C3" i="25" l="1"/>
  <c r="E3" i="25"/>
  <c r="G3" i="25"/>
  <c r="C3" i="23"/>
  <c r="E3" i="23"/>
  <c r="G3" i="23"/>
  <c r="C3" i="21"/>
  <c r="E3" i="21"/>
  <c r="G3" i="21"/>
  <c r="C3" i="19"/>
  <c r="E3" i="19"/>
  <c r="G3" i="19"/>
  <c r="H3" i="18"/>
  <c r="F3" i="18"/>
  <c r="D3" i="18"/>
  <c r="E3" i="18"/>
  <c r="C3" i="14"/>
  <c r="E3" i="14"/>
  <c r="D3" i="25"/>
  <c r="F3" i="25"/>
  <c r="C3" i="24"/>
  <c r="E3" i="24"/>
  <c r="D3" i="23"/>
  <c r="F3" i="23"/>
  <c r="C3" i="22"/>
  <c r="E3" i="22"/>
  <c r="D3" i="21"/>
  <c r="F3" i="21"/>
  <c r="C3" i="20"/>
  <c r="E3" i="20"/>
  <c r="D3" i="19"/>
  <c r="F3" i="19"/>
  <c r="C3" i="18"/>
  <c r="G3" i="18"/>
  <c r="H3" i="16"/>
  <c r="F3" i="16"/>
  <c r="D3" i="16"/>
  <c r="E3" i="16"/>
  <c r="C3" i="17"/>
  <c r="E3" i="17"/>
  <c r="C3" i="15"/>
  <c r="E3" i="1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<sst xmlns="http://schemas.openxmlformats.org/spreadsheetml/2006/main" count="375" uniqueCount="294">
  <si>
    <t>メモ</t>
  </si>
  <si>
    <t xml:space="preserve"> </t>
  </si>
  <si>
    <t>予定表の設定</t>
  </si>
  <si>
    <t>年</t>
  </si>
  <si>
    <t>日曜日</t>
  </si>
  <si>
    <t>週の始まり</t>
    <phoneticPr fontId="1" type="noConversion"/>
  </si>
  <si>
    <t>身体を動かす遊び</t>
    <rPh sb="0" eb="2">
      <t>カラダ</t>
    </rPh>
    <rPh sb="3" eb="4">
      <t>ウゴ</t>
    </rPh>
    <rPh sb="6" eb="7">
      <t>アソ</t>
    </rPh>
    <phoneticPr fontId="25"/>
  </si>
  <si>
    <t>ドッジボール</t>
    <phoneticPr fontId="25"/>
  </si>
  <si>
    <t>キックベースボール</t>
    <phoneticPr fontId="25"/>
  </si>
  <si>
    <t>鬼ごっこ</t>
    <rPh sb="0" eb="1">
      <t>オニ</t>
    </rPh>
    <phoneticPr fontId="25"/>
  </si>
  <si>
    <t>サッカー</t>
    <phoneticPr fontId="25"/>
  </si>
  <si>
    <t>部屋遊び</t>
    <rPh sb="0" eb="3">
      <t>ヘヤアソ</t>
    </rPh>
    <phoneticPr fontId="25"/>
  </si>
  <si>
    <t>1カードゲーム</t>
    <phoneticPr fontId="25"/>
  </si>
  <si>
    <t>ウノ</t>
    <phoneticPr fontId="25"/>
  </si>
  <si>
    <t>トランプ</t>
    <phoneticPr fontId="25"/>
  </si>
  <si>
    <t>戦争ドッジボール</t>
    <rPh sb="0" eb="2">
      <t>センソウ</t>
    </rPh>
    <phoneticPr fontId="25"/>
  </si>
  <si>
    <t>全体で作る</t>
    <rPh sb="0" eb="2">
      <t>ゼンタイ</t>
    </rPh>
    <rPh sb="3" eb="4">
      <t>ツク</t>
    </rPh>
    <phoneticPr fontId="25"/>
  </si>
  <si>
    <t>お化け屋敷</t>
    <rPh sb="1" eb="2">
      <t>バ</t>
    </rPh>
    <rPh sb="3" eb="5">
      <t>ヤシキ</t>
    </rPh>
    <phoneticPr fontId="25"/>
  </si>
  <si>
    <t>水遊び</t>
    <rPh sb="0" eb="2">
      <t>ミズアソ</t>
    </rPh>
    <phoneticPr fontId="25"/>
  </si>
  <si>
    <t>水鉄砲</t>
    <rPh sb="0" eb="3">
      <t>ミズテッポウ</t>
    </rPh>
    <phoneticPr fontId="25"/>
  </si>
  <si>
    <t>水風船</t>
    <rPh sb="0" eb="3">
      <t>スイフウセン</t>
    </rPh>
    <phoneticPr fontId="25"/>
  </si>
  <si>
    <t>ラキュー</t>
    <phoneticPr fontId="25"/>
  </si>
  <si>
    <t>駒大会</t>
    <rPh sb="0" eb="3">
      <t>コマタイカイ</t>
    </rPh>
    <phoneticPr fontId="25"/>
  </si>
  <si>
    <t>うちわづくり</t>
    <phoneticPr fontId="25"/>
  </si>
  <si>
    <t>テレビ</t>
    <phoneticPr fontId="25"/>
  </si>
  <si>
    <t>ビデオ</t>
    <phoneticPr fontId="25"/>
  </si>
  <si>
    <t>映画大会</t>
    <rPh sb="0" eb="4">
      <t>エイガタイカイ</t>
    </rPh>
    <phoneticPr fontId="25"/>
  </si>
  <si>
    <t>全体で行く</t>
    <rPh sb="0" eb="2">
      <t>ゼンタイ</t>
    </rPh>
    <rPh sb="3" eb="4">
      <t>イ</t>
    </rPh>
    <phoneticPr fontId="25"/>
  </si>
  <si>
    <t>遠足</t>
    <rPh sb="0" eb="2">
      <t>エンソク</t>
    </rPh>
    <phoneticPr fontId="25"/>
  </si>
  <si>
    <t>バス旅行</t>
    <rPh sb="2" eb="4">
      <t>リョコウ</t>
    </rPh>
    <phoneticPr fontId="25"/>
  </si>
  <si>
    <t>夏祭り</t>
    <rPh sb="0" eb="2">
      <t>ナツマツ</t>
    </rPh>
    <phoneticPr fontId="25"/>
  </si>
  <si>
    <t>公園へ行く</t>
    <rPh sb="0" eb="2">
      <t>コウエン</t>
    </rPh>
    <rPh sb="3" eb="4">
      <t>イ</t>
    </rPh>
    <phoneticPr fontId="25"/>
  </si>
  <si>
    <t>クッキング</t>
    <phoneticPr fontId="25"/>
  </si>
  <si>
    <t>指導員からの要望</t>
    <rPh sb="0" eb="3">
      <t>シドウイン</t>
    </rPh>
    <rPh sb="6" eb="8">
      <t>ヨウボウ</t>
    </rPh>
    <phoneticPr fontId="25"/>
  </si>
  <si>
    <t>俳句作り</t>
    <rPh sb="0" eb="3">
      <t>ハイクヅク</t>
    </rPh>
    <phoneticPr fontId="25"/>
  </si>
  <si>
    <t>７/１０日子ども達と夏休みにしたいことを話し合いました。保護者の皆さんからの要望もありましたら、お聞かせください。</t>
    <rPh sb="4" eb="5">
      <t>ニチ</t>
    </rPh>
    <rPh sb="5" eb="6">
      <t>コ</t>
    </rPh>
    <rPh sb="8" eb="9">
      <t>タチ</t>
    </rPh>
    <rPh sb="10" eb="12">
      <t>ナツヤス</t>
    </rPh>
    <rPh sb="20" eb="21">
      <t>ハナ</t>
    </rPh>
    <rPh sb="22" eb="23">
      <t>ア</t>
    </rPh>
    <rPh sb="28" eb="31">
      <t>ホゴシャ</t>
    </rPh>
    <rPh sb="32" eb="33">
      <t>ミナ</t>
    </rPh>
    <rPh sb="38" eb="40">
      <t>ヨウボウ</t>
    </rPh>
    <rPh sb="49" eb="50">
      <t>キ</t>
    </rPh>
    <phoneticPr fontId="25"/>
  </si>
  <si>
    <t>夏休みにしたいこと（子供たちの意見）</t>
    <rPh sb="0" eb="2">
      <t>ナツヤス</t>
    </rPh>
    <rPh sb="10" eb="12">
      <t>コドモ</t>
    </rPh>
    <rPh sb="15" eb="17">
      <t>イケン</t>
    </rPh>
    <phoneticPr fontId="25"/>
  </si>
  <si>
    <t>勉強</t>
    <rPh sb="0" eb="2">
      <t>ベンキョウ</t>
    </rPh>
    <phoneticPr fontId="25"/>
  </si>
  <si>
    <t>段ボールハウス</t>
    <rPh sb="0" eb="1">
      <t>ダン</t>
    </rPh>
    <phoneticPr fontId="25"/>
  </si>
  <si>
    <t>長い夏休み、思い出に残る学童での生活をみんなで作っていきたいですね</t>
    <rPh sb="0" eb="1">
      <t>ナガ</t>
    </rPh>
    <rPh sb="2" eb="4">
      <t>ナツヤス</t>
    </rPh>
    <rPh sb="6" eb="7">
      <t>オモ</t>
    </rPh>
    <rPh sb="8" eb="9">
      <t>デ</t>
    </rPh>
    <rPh sb="10" eb="11">
      <t>ノコ</t>
    </rPh>
    <rPh sb="12" eb="14">
      <t>ガクドウ</t>
    </rPh>
    <rPh sb="16" eb="18">
      <t>セイカツ</t>
    </rPh>
    <rPh sb="23" eb="24">
      <t>ツク</t>
    </rPh>
    <phoneticPr fontId="25"/>
  </si>
  <si>
    <t>７月</t>
    <rPh sb="1" eb="2">
      <t>ガツ</t>
    </rPh>
    <phoneticPr fontId="25"/>
  </si>
  <si>
    <t>８月</t>
    <rPh sb="1" eb="2">
      <t>ガツ</t>
    </rPh>
    <phoneticPr fontId="25"/>
  </si>
  <si>
    <t>月</t>
  </si>
  <si>
    <t>月</t>
    <rPh sb="0" eb="1">
      <t>ゲツ</t>
    </rPh>
    <phoneticPr fontId="25"/>
  </si>
  <si>
    <t>火</t>
  </si>
  <si>
    <t>火</t>
    <rPh sb="0" eb="1">
      <t>カ</t>
    </rPh>
    <phoneticPr fontId="25"/>
  </si>
  <si>
    <t>水</t>
  </si>
  <si>
    <t>木</t>
  </si>
  <si>
    <t>金</t>
  </si>
  <si>
    <t>木</t>
    <phoneticPr fontId="25"/>
  </si>
  <si>
    <t>備考</t>
    <rPh sb="0" eb="2">
      <t>ビコウ</t>
    </rPh>
    <phoneticPr fontId="25"/>
  </si>
  <si>
    <t>プール</t>
    <phoneticPr fontId="25"/>
  </si>
  <si>
    <t>登校日</t>
    <rPh sb="0" eb="3">
      <t>トウコウビ</t>
    </rPh>
    <phoneticPr fontId="25"/>
  </si>
  <si>
    <t>水泳大会に出る子の練習13時～15時</t>
    <rPh sb="0" eb="4">
      <t>スイエイタイカイ</t>
    </rPh>
    <rPh sb="5" eb="6">
      <t>デ</t>
    </rPh>
    <rPh sb="7" eb="8">
      <t>コ</t>
    </rPh>
    <rPh sb="9" eb="11">
      <t>レンシュウ</t>
    </rPh>
    <rPh sb="13" eb="14">
      <t>ジ</t>
    </rPh>
    <rPh sb="17" eb="18">
      <t>ジ</t>
    </rPh>
    <phoneticPr fontId="25"/>
  </si>
  <si>
    <t>午前みんな遊びの時、ドッジボール</t>
    <rPh sb="0" eb="2">
      <t>ゴゼン</t>
    </rPh>
    <rPh sb="5" eb="6">
      <t>アソ</t>
    </rPh>
    <rPh sb="8" eb="9">
      <t>トキ</t>
    </rPh>
    <phoneticPr fontId="25"/>
  </si>
  <si>
    <t>湯浅の図書館へ行く</t>
    <rPh sb="0" eb="2">
      <t>ユアサ</t>
    </rPh>
    <rPh sb="3" eb="6">
      <t>トショカン</t>
    </rPh>
    <rPh sb="7" eb="8">
      <t>イ</t>
    </rPh>
    <phoneticPr fontId="25"/>
  </si>
  <si>
    <t>クレープ　クッキング（プール後）</t>
    <rPh sb="14" eb="15">
      <t>ゴ</t>
    </rPh>
    <phoneticPr fontId="25"/>
  </si>
  <si>
    <t>大貴</t>
    <rPh sb="0" eb="2">
      <t>ダイキ</t>
    </rPh>
    <phoneticPr fontId="25"/>
  </si>
  <si>
    <t>段ボールハウスづくり</t>
    <rPh sb="0" eb="1">
      <t>ダン</t>
    </rPh>
    <phoneticPr fontId="25"/>
  </si>
  <si>
    <t>アイロンビーズ</t>
    <phoneticPr fontId="25"/>
  </si>
  <si>
    <t>プラバン</t>
    <phoneticPr fontId="25"/>
  </si>
  <si>
    <t>午後</t>
    <rPh sb="0" eb="2">
      <t>ゴゴ</t>
    </rPh>
    <phoneticPr fontId="25"/>
  </si>
  <si>
    <t>午前</t>
    <rPh sb="0" eb="2">
      <t>ゴゼン</t>
    </rPh>
    <phoneticPr fontId="25"/>
  </si>
  <si>
    <t>毎日のすること</t>
    <rPh sb="0" eb="2">
      <t>マイニチ</t>
    </rPh>
    <phoneticPr fontId="25"/>
  </si>
  <si>
    <t>うちわづくり</t>
    <phoneticPr fontId="25"/>
  </si>
  <si>
    <t>郁人、悠生、かなと</t>
    <rPh sb="0" eb="2">
      <t>イクト</t>
    </rPh>
    <rPh sb="3" eb="5">
      <t>ユウセイ</t>
    </rPh>
    <phoneticPr fontId="25"/>
  </si>
  <si>
    <t>夏まつり</t>
    <rPh sb="0" eb="1">
      <t>ナツ</t>
    </rPh>
    <phoneticPr fontId="25"/>
  </si>
  <si>
    <t>出し物</t>
    <rPh sb="0" eb="1">
      <t>ダ</t>
    </rPh>
    <rPh sb="2" eb="3">
      <t>モノ</t>
    </rPh>
    <phoneticPr fontId="25"/>
  </si>
  <si>
    <t>一日一句,みんな遊びはドッジ、キック、鬼ごっこをする。</t>
    <rPh sb="0" eb="4">
      <t>イチニチイック</t>
    </rPh>
    <rPh sb="8" eb="9">
      <t>アソ</t>
    </rPh>
    <rPh sb="19" eb="20">
      <t>オニ</t>
    </rPh>
    <phoneticPr fontId="25"/>
  </si>
  <si>
    <t>水遊び</t>
    <rPh sb="0" eb="2">
      <t>ミズアソ</t>
    </rPh>
    <phoneticPr fontId="25"/>
  </si>
  <si>
    <t>カレー作り</t>
    <rPh sb="3" eb="4">
      <t>ヅク</t>
    </rPh>
    <phoneticPr fontId="25"/>
  </si>
  <si>
    <t>８月献立表</t>
    <rPh sb="1" eb="2">
      <t>ガツ</t>
    </rPh>
    <rPh sb="2" eb="5">
      <t>コンダテヒョウ</t>
    </rPh>
    <phoneticPr fontId="25"/>
  </si>
  <si>
    <t>アイロンビーズ</t>
    <phoneticPr fontId="25"/>
  </si>
  <si>
    <t>プラパン</t>
    <phoneticPr fontId="25"/>
  </si>
  <si>
    <t>夏祭り　　　　　お化け屋敷</t>
    <rPh sb="0" eb="2">
      <t>ナツマツ</t>
    </rPh>
    <rPh sb="9" eb="10">
      <t>バ</t>
    </rPh>
    <rPh sb="11" eb="13">
      <t>ヤシキ</t>
    </rPh>
    <phoneticPr fontId="25"/>
  </si>
  <si>
    <t>お化け屋敷や夏祭りの準備</t>
    <rPh sb="1" eb="2">
      <t>バ</t>
    </rPh>
    <rPh sb="3" eb="5">
      <t>ヤシキ</t>
    </rPh>
    <rPh sb="6" eb="8">
      <t>ナツマツ</t>
    </rPh>
    <rPh sb="10" eb="12">
      <t>ジュンビ</t>
    </rPh>
    <phoneticPr fontId="25"/>
  </si>
  <si>
    <t>プールから帰ってきたら、カードゲームや本を読んで部屋で遊ぶ.　　　　　　　　　　　　　　　　　　　　　　　　持ってきたおもちゃで遊んでもよい（水、金）</t>
    <rPh sb="5" eb="6">
      <t>カエ</t>
    </rPh>
    <rPh sb="19" eb="20">
      <t>ホン</t>
    </rPh>
    <rPh sb="21" eb="22">
      <t>ヨ</t>
    </rPh>
    <rPh sb="24" eb="26">
      <t>ヘヤ</t>
    </rPh>
    <rPh sb="27" eb="28">
      <t>アソ</t>
    </rPh>
    <rPh sb="54" eb="55">
      <t>モ</t>
    </rPh>
    <rPh sb="64" eb="65">
      <t>アソ</t>
    </rPh>
    <rPh sb="71" eb="72">
      <t>スイ</t>
    </rPh>
    <rPh sb="73" eb="74">
      <t>キン</t>
    </rPh>
    <phoneticPr fontId="25"/>
  </si>
  <si>
    <t>夏祭り準備</t>
    <rPh sb="0" eb="2">
      <t>ナツマツ</t>
    </rPh>
    <rPh sb="3" eb="5">
      <t>ジュンビ</t>
    </rPh>
    <phoneticPr fontId="25"/>
  </si>
  <si>
    <t>輪投げ、製作、買い物ごっこ、スーパーボール、ヨーヨー釣り　つかみ取り、みんなでゲーム</t>
    <rPh sb="0" eb="2">
      <t>ワナ</t>
    </rPh>
    <rPh sb="4" eb="6">
      <t>セイサク</t>
    </rPh>
    <rPh sb="7" eb="8">
      <t>カ</t>
    </rPh>
    <rPh sb="9" eb="10">
      <t>モノ</t>
    </rPh>
    <rPh sb="26" eb="27">
      <t>ツ</t>
    </rPh>
    <rPh sb="32" eb="33">
      <t>ド</t>
    </rPh>
    <phoneticPr fontId="25"/>
  </si>
  <si>
    <t>焼きそば、ソフトクリーム、かき氷　唐揚げ、フライドポテト、</t>
    <rPh sb="0" eb="1">
      <t>ヤ</t>
    </rPh>
    <rPh sb="15" eb="16">
      <t>ゴオリ</t>
    </rPh>
    <rPh sb="17" eb="19">
      <t>カラア</t>
    </rPh>
    <phoneticPr fontId="25"/>
  </si>
  <si>
    <t>ラスク</t>
    <phoneticPr fontId="25"/>
  </si>
  <si>
    <t>やきそば</t>
    <phoneticPr fontId="25"/>
  </si>
  <si>
    <t>おにぎり</t>
    <phoneticPr fontId="25"/>
  </si>
  <si>
    <t>バナナ、菓子</t>
    <rPh sb="4" eb="6">
      <t>カシ</t>
    </rPh>
    <phoneticPr fontId="25"/>
  </si>
  <si>
    <t>クレープ</t>
    <phoneticPr fontId="25"/>
  </si>
  <si>
    <t>買い物ごっこ（お楽しみ会）</t>
    <rPh sb="0" eb="1">
      <t>カ</t>
    </rPh>
    <rPh sb="2" eb="3">
      <t>モノ</t>
    </rPh>
    <rPh sb="8" eb="9">
      <t>タノ</t>
    </rPh>
    <rPh sb="11" eb="12">
      <t>カイ</t>
    </rPh>
    <phoneticPr fontId="25"/>
  </si>
  <si>
    <t>クッキー</t>
    <phoneticPr fontId="25"/>
  </si>
  <si>
    <t>黒糖やきもち</t>
    <rPh sb="0" eb="2">
      <t>コクトウ</t>
    </rPh>
    <phoneticPr fontId="25"/>
  </si>
  <si>
    <t>さつまいもの天ぷら</t>
    <rPh sb="6" eb="7">
      <t>テン</t>
    </rPh>
    <phoneticPr fontId="25"/>
  </si>
  <si>
    <t>買い物</t>
    <rPh sb="0" eb="1">
      <t>カ</t>
    </rPh>
    <rPh sb="2" eb="3">
      <t>モノ</t>
    </rPh>
    <phoneticPr fontId="25"/>
  </si>
  <si>
    <t>どら焼き</t>
    <rPh sb="2" eb="3">
      <t>ヤ</t>
    </rPh>
    <phoneticPr fontId="25"/>
  </si>
  <si>
    <t>豚丼　　　　　　　　　　中華風酢の物　　　　アイスクリーム</t>
    <rPh sb="0" eb="2">
      <t>ブタドン</t>
    </rPh>
    <rPh sb="12" eb="14">
      <t>チュウカ</t>
    </rPh>
    <rPh sb="14" eb="15">
      <t>フウ</t>
    </rPh>
    <rPh sb="15" eb="18">
      <t>スノモノ</t>
    </rPh>
    <phoneticPr fontId="25"/>
  </si>
  <si>
    <t>鮭の塩焼き　　　　鶏肉と新じゃがの煮物　　　にゅう麺　　　ドーナツ</t>
    <rPh sb="0" eb="1">
      <t>サケ</t>
    </rPh>
    <rPh sb="2" eb="4">
      <t>シオヤ</t>
    </rPh>
    <rPh sb="9" eb="11">
      <t>トリニク</t>
    </rPh>
    <rPh sb="12" eb="13">
      <t>シン</t>
    </rPh>
    <rPh sb="17" eb="19">
      <t>ニモノ</t>
    </rPh>
    <rPh sb="25" eb="26">
      <t>メン</t>
    </rPh>
    <phoneticPr fontId="25"/>
  </si>
  <si>
    <t>お楽しみメニュー</t>
    <rPh sb="1" eb="2">
      <t>タノ</t>
    </rPh>
    <phoneticPr fontId="25"/>
  </si>
  <si>
    <t>小魚おやき</t>
    <rPh sb="0" eb="2">
      <t>コザカナ</t>
    </rPh>
    <phoneticPr fontId="25"/>
  </si>
  <si>
    <t>ジャムサンド</t>
    <phoneticPr fontId="25"/>
  </si>
  <si>
    <t>ハヤシライス　　　　　　レタスサラダ　　　　　　野菜ハム卵サンド</t>
    <rPh sb="24" eb="26">
      <t>ヤサイ</t>
    </rPh>
    <rPh sb="28" eb="29">
      <t>タマゴ</t>
    </rPh>
    <phoneticPr fontId="25"/>
  </si>
  <si>
    <t>菓子パン</t>
    <rPh sb="0" eb="2">
      <t>カシ</t>
    </rPh>
    <phoneticPr fontId="25"/>
  </si>
  <si>
    <t>ラスク</t>
    <phoneticPr fontId="25"/>
  </si>
  <si>
    <t>マカロニきな粉和え</t>
    <rPh sb="6" eb="8">
      <t>コア</t>
    </rPh>
    <phoneticPr fontId="25"/>
  </si>
  <si>
    <t>アジサイヨーグルト</t>
    <phoneticPr fontId="25"/>
  </si>
  <si>
    <t>クッキー</t>
    <phoneticPr fontId="25"/>
  </si>
  <si>
    <t>フライドポテト</t>
    <phoneticPr fontId="25"/>
  </si>
  <si>
    <t>ロールパン</t>
    <phoneticPr fontId="25"/>
  </si>
  <si>
    <t>ピザトースト</t>
    <phoneticPr fontId="25"/>
  </si>
  <si>
    <t>おにぎり</t>
    <phoneticPr fontId="25"/>
  </si>
  <si>
    <t>アイスクリーム</t>
    <phoneticPr fontId="25"/>
  </si>
  <si>
    <t>かき揚　　　若草和え　　　すまし汁　やきそば　　</t>
    <rPh sb="2" eb="3">
      <t>ア</t>
    </rPh>
    <rPh sb="6" eb="9">
      <t>ワカクサア</t>
    </rPh>
    <rPh sb="16" eb="17">
      <t>ジル</t>
    </rPh>
    <phoneticPr fontId="25"/>
  </si>
  <si>
    <t>スパニッシュオムレツ　　ごぼうサラダ　キャベツスープ　　チーズ・菓子</t>
    <rPh sb="32" eb="34">
      <t>カシ</t>
    </rPh>
    <phoneticPr fontId="25"/>
  </si>
  <si>
    <t>豚肉の生姜焼き　　　　スパゲティサラダ　　　　わかめスープ黒糖やきもち</t>
    <rPh sb="0" eb="2">
      <t>ブタニク</t>
    </rPh>
    <rPh sb="3" eb="6">
      <t>ショウガヤ</t>
    </rPh>
    <rPh sb="29" eb="31">
      <t>コクトウ</t>
    </rPh>
    <phoneticPr fontId="25"/>
  </si>
  <si>
    <t>赤魚のみそ焼き　切り干し大根サラダ　　　　豚汁たこ焼きポテト</t>
    <rPh sb="0" eb="2">
      <t>アカウオ</t>
    </rPh>
    <rPh sb="5" eb="6">
      <t>ヤ</t>
    </rPh>
    <rPh sb="8" eb="9">
      <t>キ</t>
    </rPh>
    <rPh sb="10" eb="11">
      <t>ボ</t>
    </rPh>
    <rPh sb="12" eb="14">
      <t>ダイコン</t>
    </rPh>
    <rPh sb="21" eb="23">
      <t>ブタジル</t>
    </rPh>
    <rPh sb="25" eb="26">
      <t>ヤ</t>
    </rPh>
    <phoneticPr fontId="25"/>
  </si>
  <si>
    <t>シシャモ焼　切り干し大根高野豆腐煮　　じゃが芋の豆乳汁　ヨーグルト菓子</t>
    <rPh sb="7" eb="13">
      <t>ダイコンコウヤドウフ</t>
    </rPh>
    <rPh sb="13" eb="14">
      <t>ニ</t>
    </rPh>
    <rPh sb="19" eb="20">
      <t>イモ</t>
    </rPh>
    <rPh sb="21" eb="24">
      <t>トウニュウジル</t>
    </rPh>
    <rPh sb="30" eb="32">
      <t>カシ</t>
    </rPh>
    <phoneticPr fontId="25"/>
  </si>
  <si>
    <t>いりこ・菓子</t>
    <rPh sb="4" eb="6">
      <t>カシ</t>
    </rPh>
    <phoneticPr fontId="25"/>
  </si>
  <si>
    <t>きな粉餅</t>
    <rPh sb="2" eb="4">
      <t>コモチ</t>
    </rPh>
    <phoneticPr fontId="25"/>
  </si>
  <si>
    <t>ツナマヨトースト</t>
    <phoneticPr fontId="25"/>
  </si>
  <si>
    <t>チーズ・菓子</t>
    <rPh sb="4" eb="6">
      <t>カシ</t>
    </rPh>
    <phoneticPr fontId="25"/>
  </si>
  <si>
    <t>フルーツのヨーグルト和え</t>
    <rPh sb="10" eb="11">
      <t>ア</t>
    </rPh>
    <phoneticPr fontId="25"/>
  </si>
  <si>
    <t>じゃが芋のドライカレー焼き</t>
    <rPh sb="3" eb="4">
      <t>イモ</t>
    </rPh>
    <rPh sb="11" eb="12">
      <t>ヤ</t>
    </rPh>
    <phoneticPr fontId="25"/>
  </si>
  <si>
    <t>ホットケーキ</t>
    <phoneticPr fontId="25"/>
  </si>
  <si>
    <t>菓子・ジュース</t>
    <rPh sb="0" eb="2">
      <t>カシ</t>
    </rPh>
    <phoneticPr fontId="25"/>
  </si>
  <si>
    <t>アイスクリーム</t>
    <phoneticPr fontId="25"/>
  </si>
  <si>
    <t>蒸しパン</t>
    <rPh sb="0" eb="1">
      <t>ム</t>
    </rPh>
    <phoneticPr fontId="25"/>
  </si>
  <si>
    <t>麩のラスク</t>
    <rPh sb="0" eb="1">
      <t>フ</t>
    </rPh>
    <phoneticPr fontId="25"/>
  </si>
  <si>
    <t>ヨーグルト・お菓子</t>
    <rPh sb="7" eb="9">
      <t>カシ</t>
    </rPh>
    <phoneticPr fontId="25"/>
  </si>
  <si>
    <t>おにぎり</t>
    <phoneticPr fontId="25"/>
  </si>
  <si>
    <t>フライドポテト</t>
    <phoneticPr fontId="25"/>
  </si>
  <si>
    <t>ジャムサンド</t>
    <phoneticPr fontId="25"/>
  </si>
  <si>
    <t>クッキー</t>
    <phoneticPr fontId="25"/>
  </si>
  <si>
    <t>バナナ・菓子</t>
    <rPh sb="4" eb="6">
      <t>カシ</t>
    </rPh>
    <phoneticPr fontId="25"/>
  </si>
  <si>
    <t>菓子・ジュース</t>
    <rPh sb="0" eb="2">
      <t>カシ</t>
    </rPh>
    <phoneticPr fontId="25"/>
  </si>
  <si>
    <t>パイナップルケーキ</t>
    <phoneticPr fontId="25"/>
  </si>
  <si>
    <t>みたらし団子</t>
    <rPh sb="4" eb="6">
      <t>ダンゴ</t>
    </rPh>
    <phoneticPr fontId="25"/>
  </si>
  <si>
    <t>オレンジゼリー</t>
    <phoneticPr fontId="25"/>
  </si>
  <si>
    <t>揚げパン</t>
    <rPh sb="0" eb="1">
      <t>ア</t>
    </rPh>
    <phoneticPr fontId="25"/>
  </si>
  <si>
    <t>バナナケーキ</t>
    <phoneticPr fontId="25"/>
  </si>
  <si>
    <t>チーズ・菓子</t>
    <rPh sb="4" eb="6">
      <t>カシ</t>
    </rPh>
    <phoneticPr fontId="25"/>
  </si>
  <si>
    <t>おかかおにぎり</t>
    <phoneticPr fontId="25"/>
  </si>
  <si>
    <t>アイスクリーム</t>
    <phoneticPr fontId="25"/>
  </si>
  <si>
    <t>ちんすうこう</t>
    <phoneticPr fontId="25"/>
  </si>
  <si>
    <t>フレンチトースト</t>
    <phoneticPr fontId="25"/>
  </si>
  <si>
    <t>菓子パン</t>
    <rPh sb="0" eb="2">
      <t>カシ</t>
    </rPh>
    <phoneticPr fontId="25"/>
  </si>
  <si>
    <t>紫陽花ヨーグルト</t>
    <rPh sb="0" eb="3">
      <t>アジサイ</t>
    </rPh>
    <phoneticPr fontId="25"/>
  </si>
  <si>
    <t>ジャム入りどら焼き</t>
    <rPh sb="3" eb="4">
      <t>イ</t>
    </rPh>
    <rPh sb="7" eb="8">
      <t>ヤ</t>
    </rPh>
    <phoneticPr fontId="25"/>
  </si>
  <si>
    <t>ロールサンド</t>
    <phoneticPr fontId="25"/>
  </si>
  <si>
    <t>ジュース・菓子</t>
    <rPh sb="5" eb="7">
      <t>カシ</t>
    </rPh>
    <phoneticPr fontId="25"/>
  </si>
  <si>
    <t>おからケーキ</t>
    <phoneticPr fontId="25"/>
  </si>
  <si>
    <t>ヨーグルト・菓子</t>
    <rPh sb="6" eb="8">
      <t>カシ</t>
    </rPh>
    <phoneticPr fontId="25"/>
  </si>
  <si>
    <t>買い物ごっこ</t>
    <rPh sb="0" eb="1">
      <t>カ</t>
    </rPh>
    <rPh sb="2" eb="3">
      <t>モノ</t>
    </rPh>
    <phoneticPr fontId="25"/>
  </si>
  <si>
    <t>ピザトースト</t>
    <phoneticPr fontId="25"/>
  </si>
  <si>
    <t>やきそば</t>
    <phoneticPr fontId="25"/>
  </si>
  <si>
    <t>ゴマダレ団子</t>
    <rPh sb="4" eb="6">
      <t>ダンゴ</t>
    </rPh>
    <phoneticPr fontId="25"/>
  </si>
  <si>
    <t>バナナケーキ・菓子</t>
    <rPh sb="7" eb="9">
      <t>カシ</t>
    </rPh>
    <phoneticPr fontId="25"/>
  </si>
  <si>
    <t>ちぢみ</t>
    <phoneticPr fontId="25"/>
  </si>
  <si>
    <t>フライドポテト</t>
    <phoneticPr fontId="25"/>
  </si>
  <si>
    <t>ラスク</t>
    <phoneticPr fontId="25"/>
  </si>
  <si>
    <t>アイスクリーム</t>
    <phoneticPr fontId="25"/>
  </si>
  <si>
    <t>チーズ・菓子</t>
    <rPh sb="4" eb="6">
      <t>カシ</t>
    </rPh>
    <phoneticPr fontId="25"/>
  </si>
  <si>
    <t>すいか割り</t>
    <rPh sb="3" eb="4">
      <t>ワ</t>
    </rPh>
    <phoneticPr fontId="25"/>
  </si>
  <si>
    <t>ホットケーキ</t>
    <phoneticPr fontId="25"/>
  </si>
  <si>
    <t>ベーコンパン</t>
    <phoneticPr fontId="25"/>
  </si>
  <si>
    <t>菓子パン</t>
    <rPh sb="0" eb="2">
      <t>カシ</t>
    </rPh>
    <phoneticPr fontId="25"/>
  </si>
  <si>
    <t>小魚おやき</t>
    <rPh sb="0" eb="2">
      <t>コザカナ</t>
    </rPh>
    <phoneticPr fontId="25"/>
  </si>
  <si>
    <t>ロッククッキー</t>
    <phoneticPr fontId="25"/>
  </si>
  <si>
    <t>蒸しパン</t>
    <rPh sb="0" eb="1">
      <t>ム</t>
    </rPh>
    <phoneticPr fontId="25"/>
  </si>
  <si>
    <t>ピザポテト</t>
    <phoneticPr fontId="25"/>
  </si>
  <si>
    <t>バナナ・菓子</t>
    <rPh sb="4" eb="6">
      <t>カシ</t>
    </rPh>
    <phoneticPr fontId="25"/>
  </si>
  <si>
    <t>オムレツ・ごぼうサラダ・コーンスープ・オレンジケーキ</t>
    <phoneticPr fontId="25"/>
  </si>
  <si>
    <t>豚丼・ほうれん草のナムルやきそば</t>
    <rPh sb="0" eb="2">
      <t>ブタドン</t>
    </rPh>
    <rPh sb="7" eb="8">
      <t>ソウ</t>
    </rPh>
    <phoneticPr fontId="25"/>
  </si>
  <si>
    <t>チキンナゲット・大根サラダ・添え野菜・ヨーグルト・菓子</t>
    <rPh sb="8" eb="10">
      <t>ダイコン</t>
    </rPh>
    <rPh sb="14" eb="15">
      <t>ソ</t>
    </rPh>
    <rPh sb="16" eb="18">
      <t>ヤサイ</t>
    </rPh>
    <rPh sb="25" eb="27">
      <t>カシ</t>
    </rPh>
    <phoneticPr fontId="25"/>
  </si>
  <si>
    <t>魚塩焼き・オクラのおかか和え・ひじきの五目煮・ホットケーキ</t>
    <rPh sb="0" eb="3">
      <t>サカナシオヤ</t>
    </rPh>
    <rPh sb="12" eb="13">
      <t>ア</t>
    </rPh>
    <rPh sb="19" eb="22">
      <t>ゴモクニ</t>
    </rPh>
    <phoneticPr fontId="25"/>
  </si>
  <si>
    <t>豚肉のみそ炒め・添え野菜・ポトフ・オレンジチーズムース</t>
    <rPh sb="0" eb="2">
      <t>ブタニク</t>
    </rPh>
    <rPh sb="5" eb="6">
      <t>イタ</t>
    </rPh>
    <rPh sb="8" eb="9">
      <t>ソ</t>
    </rPh>
    <rPh sb="10" eb="12">
      <t>ヤサイ</t>
    </rPh>
    <phoneticPr fontId="25"/>
  </si>
  <si>
    <t>コロッケ・添え野菜・ちくわの入り豆腐煮・チーマカイカオシャオ</t>
    <rPh sb="5" eb="6">
      <t>ソ</t>
    </rPh>
    <rPh sb="7" eb="9">
      <t>ヤサイ</t>
    </rPh>
    <rPh sb="14" eb="15">
      <t>イ</t>
    </rPh>
    <rPh sb="16" eb="18">
      <t>ドウフ</t>
    </rPh>
    <rPh sb="18" eb="19">
      <t>ニ</t>
    </rPh>
    <phoneticPr fontId="25"/>
  </si>
  <si>
    <t>からあげ・スパゲティサラダ・小倉サンド</t>
    <rPh sb="14" eb="16">
      <t>オグラ</t>
    </rPh>
    <phoneticPr fontId="25"/>
  </si>
  <si>
    <t>具入り卵焼き・いりこピーマン炒め・わらび餅</t>
    <rPh sb="0" eb="2">
      <t>グイ</t>
    </rPh>
    <rPh sb="3" eb="5">
      <t>タマゴヤ</t>
    </rPh>
    <rPh sb="14" eb="15">
      <t>イタ</t>
    </rPh>
    <rPh sb="20" eb="21">
      <t>モチ</t>
    </rPh>
    <phoneticPr fontId="25"/>
  </si>
  <si>
    <t>魚の煮つけ　　　　　　大豆の五目煮　　　　キャベツの味噌汁　　　チーズお菓子</t>
    <rPh sb="0" eb="1">
      <t>サカナ</t>
    </rPh>
    <rPh sb="2" eb="3">
      <t>ニ</t>
    </rPh>
    <rPh sb="11" eb="13">
      <t>ダイズ</t>
    </rPh>
    <rPh sb="14" eb="16">
      <t>ゴモク</t>
    </rPh>
    <rPh sb="16" eb="17">
      <t>ニ</t>
    </rPh>
    <rPh sb="26" eb="29">
      <t>ミソシル</t>
    </rPh>
    <rPh sb="36" eb="38">
      <t>カシ</t>
    </rPh>
    <phoneticPr fontId="25"/>
  </si>
  <si>
    <t>チキンピカタ　　　　　　　マカロニサラダ 　　　   アップルゼリー</t>
    <phoneticPr fontId="25"/>
  </si>
  <si>
    <t>磯辺揚げ、かぼちゃの天ぷら中華風サラダ、　豆腐味噌汁ソフトクリーム　　</t>
    <rPh sb="0" eb="2">
      <t>イソベ</t>
    </rPh>
    <rPh sb="2" eb="3">
      <t>ア</t>
    </rPh>
    <rPh sb="10" eb="11">
      <t>テン</t>
    </rPh>
    <rPh sb="13" eb="15">
      <t>チュウカ</t>
    </rPh>
    <rPh sb="15" eb="16">
      <t>フウ</t>
    </rPh>
    <rPh sb="21" eb="23">
      <t>トウフ</t>
    </rPh>
    <rPh sb="23" eb="26">
      <t>ミソシル</t>
    </rPh>
    <phoneticPr fontId="25"/>
  </si>
  <si>
    <t>豚肉の生姜焼き　　　ポテトサラダミニトマト　アジサイヨーグルト</t>
    <rPh sb="0" eb="2">
      <t>ブタニク</t>
    </rPh>
    <rPh sb="3" eb="6">
      <t>ショウガヤ</t>
    </rPh>
    <phoneticPr fontId="25"/>
  </si>
  <si>
    <t>具入り卵焼き　　　　　いりこピーマン炒め　　　そうめん汁やきそば</t>
    <rPh sb="0" eb="2">
      <t>グイ</t>
    </rPh>
    <rPh sb="3" eb="5">
      <t>タマゴヤ</t>
    </rPh>
    <rPh sb="18" eb="19">
      <t>イタ</t>
    </rPh>
    <rPh sb="27" eb="28">
      <t>シル</t>
    </rPh>
    <phoneticPr fontId="25"/>
  </si>
  <si>
    <t>鶏肉のごま揚げ、　　　　ひじきの和風サラダレタスフライドポテト</t>
    <rPh sb="0" eb="2">
      <t>トリニク</t>
    </rPh>
    <rPh sb="5" eb="6">
      <t>ア</t>
    </rPh>
    <rPh sb="16" eb="18">
      <t>ワフウ</t>
    </rPh>
    <phoneticPr fontId="25"/>
  </si>
  <si>
    <t>豚カボチャわかめの酢の物もやし卵の味噌汁　ジャガイモのドライカレー焼き</t>
    <rPh sb="0" eb="1">
      <t>ブタ</t>
    </rPh>
    <rPh sb="15" eb="16">
      <t>タマゴ</t>
    </rPh>
    <rPh sb="17" eb="20">
      <t>ミソシル</t>
    </rPh>
    <rPh sb="33" eb="34">
      <t>ヤ</t>
    </rPh>
    <phoneticPr fontId="25"/>
  </si>
  <si>
    <t>プレ子どもまつりの出し物を食べる</t>
    <rPh sb="2" eb="3">
      <t>コ</t>
    </rPh>
    <rPh sb="9" eb="10">
      <t>ダ</t>
    </rPh>
    <rPh sb="11" eb="12">
      <t>モノ</t>
    </rPh>
    <rPh sb="13" eb="14">
      <t>タ</t>
    </rPh>
    <phoneticPr fontId="25"/>
  </si>
  <si>
    <t>わかめおにぎり</t>
    <phoneticPr fontId="25"/>
  </si>
  <si>
    <t>アイスクリーム</t>
    <phoneticPr fontId="25"/>
  </si>
  <si>
    <t>ホットドック</t>
    <phoneticPr fontId="25"/>
  </si>
  <si>
    <t>ゴマクッキー</t>
    <phoneticPr fontId="25"/>
  </si>
  <si>
    <t>コロッケ　　切り干し大根煮　添え野菜　　　　　　変わりドーナツ　　　</t>
    <rPh sb="6" eb="7">
      <t>キ</t>
    </rPh>
    <rPh sb="8" eb="9">
      <t>ボ</t>
    </rPh>
    <rPh sb="10" eb="12">
      <t>ダイコン</t>
    </rPh>
    <rPh sb="12" eb="13">
      <t>ニ</t>
    </rPh>
    <rPh sb="14" eb="15">
      <t>ソ</t>
    </rPh>
    <rPh sb="16" eb="18">
      <t>ヤサイ</t>
    </rPh>
    <rPh sb="24" eb="25">
      <t>カ</t>
    </rPh>
    <phoneticPr fontId="25"/>
  </si>
  <si>
    <t>ハヤシライス　　　　ポテトサラダ添え野菜　　　アイスクリーム</t>
    <rPh sb="16" eb="17">
      <t>ソ</t>
    </rPh>
    <rPh sb="18" eb="20">
      <t>ヤサイ</t>
    </rPh>
    <phoneticPr fontId="25"/>
  </si>
  <si>
    <t>鶏肉の照り焼き　　　　　　　　おからの五目和え　　　　　じゃが芋の豆乳汁　　　　　　　　　ピザトースト</t>
    <rPh sb="0" eb="2">
      <t>トリニク</t>
    </rPh>
    <rPh sb="3" eb="4">
      <t>テ</t>
    </rPh>
    <rPh sb="5" eb="6">
      <t>ヤ</t>
    </rPh>
    <rPh sb="19" eb="21">
      <t>ゴモク</t>
    </rPh>
    <rPh sb="21" eb="22">
      <t>ア</t>
    </rPh>
    <rPh sb="31" eb="32">
      <t>イモ</t>
    </rPh>
    <rPh sb="33" eb="35">
      <t>トウニュウ</t>
    </rPh>
    <rPh sb="35" eb="36">
      <t>ジル</t>
    </rPh>
    <phoneticPr fontId="25"/>
  </si>
  <si>
    <t>お弁当　　　　　　　　　菓子</t>
    <rPh sb="1" eb="3">
      <t>ベントウ</t>
    </rPh>
    <rPh sb="12" eb="14">
      <t>カシ</t>
    </rPh>
    <phoneticPr fontId="25"/>
  </si>
  <si>
    <t>＊</t>
    <phoneticPr fontId="25"/>
  </si>
  <si>
    <t>１２日は、出席人数が少なくなる予想なのでお弁当にします。</t>
    <rPh sb="2" eb="3">
      <t>ニチ</t>
    </rPh>
    <rPh sb="5" eb="9">
      <t>シュッセキニンズウ</t>
    </rPh>
    <rPh sb="21" eb="23">
      <t>ベントウ</t>
    </rPh>
    <phoneticPr fontId="25"/>
  </si>
  <si>
    <t>フルーツポンチ</t>
    <phoneticPr fontId="25"/>
  </si>
  <si>
    <t>ソフトクリームアイスクリーム</t>
    <phoneticPr fontId="25"/>
  </si>
  <si>
    <t>パン・ジュース</t>
    <phoneticPr fontId="25"/>
  </si>
  <si>
    <t>きな粉餅</t>
    <rPh sb="2" eb="4">
      <t>コモチ</t>
    </rPh>
    <phoneticPr fontId="25"/>
  </si>
  <si>
    <t>人参ケーキ</t>
    <rPh sb="0" eb="2">
      <t>ニンジン</t>
    </rPh>
    <phoneticPr fontId="25"/>
  </si>
  <si>
    <t>ドーナツ</t>
    <phoneticPr fontId="25"/>
  </si>
  <si>
    <t>ゆかりおにぎり</t>
    <phoneticPr fontId="25"/>
  </si>
  <si>
    <t>チヂミ</t>
    <phoneticPr fontId="25"/>
  </si>
  <si>
    <t>小倉カステラ</t>
    <rPh sb="0" eb="2">
      <t>オグラ</t>
    </rPh>
    <phoneticPr fontId="25"/>
  </si>
  <si>
    <t>お菓子</t>
    <rPh sb="1" eb="3">
      <t>カシ</t>
    </rPh>
    <phoneticPr fontId="25"/>
  </si>
  <si>
    <t>おからケーキ</t>
    <phoneticPr fontId="25"/>
  </si>
  <si>
    <t>ヨーグルト・お菓子</t>
    <rPh sb="7" eb="9">
      <t>カシ</t>
    </rPh>
    <phoneticPr fontId="25"/>
  </si>
  <si>
    <t>お月見団子</t>
    <rPh sb="1" eb="5">
      <t>ツキミダンゴ</t>
    </rPh>
    <phoneticPr fontId="25"/>
  </si>
  <si>
    <t>チーマカイカオシャオ</t>
    <phoneticPr fontId="25"/>
  </si>
  <si>
    <t>アップルゼリー</t>
    <phoneticPr fontId="25"/>
  </si>
  <si>
    <t>菓子・ジュース</t>
    <rPh sb="0" eb="2">
      <t>カシ</t>
    </rPh>
    <phoneticPr fontId="25"/>
  </si>
  <si>
    <t>さつまいもの天ぷら</t>
    <rPh sb="6" eb="7">
      <t>テン</t>
    </rPh>
    <phoneticPr fontId="25"/>
  </si>
  <si>
    <t>クッキー</t>
    <phoneticPr fontId="25"/>
  </si>
  <si>
    <t>ソフトクリーム</t>
    <phoneticPr fontId="25"/>
  </si>
  <si>
    <t>チーズ・菓子</t>
    <rPh sb="4" eb="6">
      <t>カシ</t>
    </rPh>
    <phoneticPr fontId="25"/>
  </si>
  <si>
    <t>ロールサンド</t>
    <phoneticPr fontId="25"/>
  </si>
  <si>
    <t>スイートポテト</t>
    <phoneticPr fontId="25"/>
  </si>
  <si>
    <t>やきそば</t>
    <phoneticPr fontId="25"/>
  </si>
  <si>
    <t>おにぎり</t>
    <phoneticPr fontId="25"/>
  </si>
  <si>
    <t>バナナ菓子</t>
    <rPh sb="3" eb="5">
      <t>カシ</t>
    </rPh>
    <phoneticPr fontId="25"/>
  </si>
  <si>
    <t>チョコクレープ</t>
    <phoneticPr fontId="25"/>
  </si>
  <si>
    <t>学童運動会</t>
    <rPh sb="0" eb="2">
      <t>ガクドウ</t>
    </rPh>
    <rPh sb="2" eb="5">
      <t>ウンドウカイ</t>
    </rPh>
    <phoneticPr fontId="25"/>
  </si>
  <si>
    <t>アイスクリーム</t>
    <phoneticPr fontId="25"/>
  </si>
  <si>
    <t>ハロウィン</t>
    <phoneticPr fontId="25"/>
  </si>
  <si>
    <t>ラスク</t>
    <phoneticPr fontId="25"/>
  </si>
  <si>
    <t>ココア蒸しパン</t>
    <rPh sb="3" eb="4">
      <t>ム</t>
    </rPh>
    <phoneticPr fontId="25"/>
  </si>
  <si>
    <t>ジャガイモ団子</t>
    <rPh sb="5" eb="7">
      <t>ダンゴ</t>
    </rPh>
    <phoneticPr fontId="25"/>
  </si>
  <si>
    <t>フレンチトースト</t>
    <phoneticPr fontId="25"/>
  </si>
  <si>
    <t>ヨーグルト・お菓子</t>
    <rPh sb="7" eb="9">
      <t>カシ</t>
    </rPh>
    <phoneticPr fontId="25"/>
  </si>
  <si>
    <t>ネギ焼</t>
    <rPh sb="2" eb="3">
      <t>ヤキ</t>
    </rPh>
    <phoneticPr fontId="25"/>
  </si>
  <si>
    <t>トースト</t>
    <phoneticPr fontId="25"/>
  </si>
  <si>
    <t>小倉サンド</t>
    <rPh sb="0" eb="2">
      <t>オグラ</t>
    </rPh>
    <phoneticPr fontId="25"/>
  </si>
  <si>
    <t>さつまいもの天ぷら</t>
    <rPh sb="6" eb="7">
      <t>テン</t>
    </rPh>
    <phoneticPr fontId="25"/>
  </si>
  <si>
    <t>ジュース・菓子</t>
    <rPh sb="5" eb="7">
      <t>カシ</t>
    </rPh>
    <phoneticPr fontId="25"/>
  </si>
  <si>
    <t>手作りラーメン</t>
    <rPh sb="0" eb="2">
      <t>テヅク</t>
    </rPh>
    <phoneticPr fontId="25"/>
  </si>
  <si>
    <t>オレンジケーキ</t>
    <phoneticPr fontId="25"/>
  </si>
  <si>
    <t>ゴマダレ団子</t>
    <rPh sb="4" eb="6">
      <t>ダンゴ</t>
    </rPh>
    <phoneticPr fontId="25"/>
  </si>
  <si>
    <t>りんご・菓子</t>
    <rPh sb="4" eb="6">
      <t>カシ</t>
    </rPh>
    <phoneticPr fontId="25"/>
  </si>
  <si>
    <t>買物ごっこ</t>
    <rPh sb="0" eb="2">
      <t>カイモノ</t>
    </rPh>
    <phoneticPr fontId="25"/>
  </si>
  <si>
    <t>おにぎり</t>
    <phoneticPr fontId="25"/>
  </si>
  <si>
    <t>やきそば</t>
    <phoneticPr fontId="25"/>
  </si>
  <si>
    <t>ロッククッキー</t>
    <phoneticPr fontId="25"/>
  </si>
  <si>
    <t>焼き芋</t>
    <rPh sb="0" eb="1">
      <t>ヤ</t>
    </rPh>
    <rPh sb="2" eb="3">
      <t>イモ</t>
    </rPh>
    <phoneticPr fontId="25"/>
  </si>
  <si>
    <t>うどん</t>
    <phoneticPr fontId="25"/>
  </si>
  <si>
    <t>バナナサンド</t>
    <phoneticPr fontId="25"/>
  </si>
  <si>
    <t>ホットケーキ</t>
    <phoneticPr fontId="25"/>
  </si>
  <si>
    <t>変わりドーナツ</t>
    <rPh sb="0" eb="1">
      <t>カ</t>
    </rPh>
    <phoneticPr fontId="25"/>
  </si>
  <si>
    <t>菓子・ヨーグルト</t>
    <rPh sb="0" eb="2">
      <t>カシ</t>
    </rPh>
    <phoneticPr fontId="25"/>
  </si>
  <si>
    <t>あんこやきもち</t>
    <phoneticPr fontId="25"/>
  </si>
  <si>
    <t>ベーコン入り芋饅頭</t>
    <rPh sb="4" eb="5">
      <t>イ</t>
    </rPh>
    <rPh sb="6" eb="9">
      <t>イモマンジュウ</t>
    </rPh>
    <phoneticPr fontId="25"/>
  </si>
  <si>
    <t>クッキー</t>
    <phoneticPr fontId="25"/>
  </si>
  <si>
    <t>ポッポまんじゅう</t>
    <phoneticPr fontId="25"/>
  </si>
  <si>
    <t>マカロニきな粉あえ</t>
    <rPh sb="6" eb="7">
      <t>コ</t>
    </rPh>
    <phoneticPr fontId="25"/>
  </si>
  <si>
    <t>チーズ、菓子</t>
    <rPh sb="4" eb="6">
      <t>カシ</t>
    </rPh>
    <phoneticPr fontId="25"/>
  </si>
  <si>
    <t>ふかしいも</t>
    <phoneticPr fontId="25"/>
  </si>
  <si>
    <t>黒糖蒸しパン</t>
    <rPh sb="0" eb="2">
      <t>コクトウ</t>
    </rPh>
    <rPh sb="2" eb="3">
      <t>ム</t>
    </rPh>
    <phoneticPr fontId="25"/>
  </si>
  <si>
    <t>夕焼けおにぎり</t>
    <rPh sb="0" eb="2">
      <t>ユウヤ</t>
    </rPh>
    <phoneticPr fontId="25"/>
  </si>
  <si>
    <t>クッキーづくり（クリスマス用）</t>
    <rPh sb="13" eb="14">
      <t>ヨウ</t>
    </rPh>
    <phoneticPr fontId="25"/>
  </si>
  <si>
    <t>クリスマス会（お楽しみに）</t>
    <rPh sb="5" eb="6">
      <t>カイ</t>
    </rPh>
    <rPh sb="8" eb="9">
      <t>タノ</t>
    </rPh>
    <phoneticPr fontId="25"/>
  </si>
  <si>
    <t>中華丼。　　いりこ、大豆の揚げ煮　。バナナ、菓子</t>
    <rPh sb="0" eb="3">
      <t>チュウカドン</t>
    </rPh>
    <rPh sb="10" eb="12">
      <t>ダイズ</t>
    </rPh>
    <rPh sb="13" eb="14">
      <t>ア</t>
    </rPh>
    <rPh sb="15" eb="16">
      <t>ニ</t>
    </rPh>
    <rPh sb="22" eb="24">
      <t>カシ</t>
    </rPh>
    <phoneticPr fontId="25"/>
  </si>
  <si>
    <t>豚丼。じゃこサラダ。　　黒糖やきもち</t>
    <rPh sb="0" eb="2">
      <t>ﾌﾞﾀﾄﾞﾝ</t>
    </rPh>
    <rPh sb="12" eb="14">
      <t>ｺｸﾄｳ</t>
    </rPh>
    <phoneticPr fontId="1" type="noConversion"/>
  </si>
  <si>
    <t>ハヤシライス。　　　　　マカロニサラダ。　　　　アップルゼリー</t>
    <phoneticPr fontId="1" type="noConversion"/>
  </si>
  <si>
    <t>ホットケーキ。</t>
    <phoneticPr fontId="1" type="noConversion"/>
  </si>
  <si>
    <t>チーズ、菓子</t>
    <rPh sb="4" eb="6">
      <t>ｶｼ</t>
    </rPh>
    <phoneticPr fontId="1" type="noConversion"/>
  </si>
  <si>
    <t>もちもちドーナツ</t>
    <phoneticPr fontId="1" type="noConversion"/>
  </si>
  <si>
    <t>さつまいも蒸しパン</t>
    <rPh sb="5" eb="6">
      <t>ﾑ</t>
    </rPh>
    <phoneticPr fontId="1" type="noConversion"/>
  </si>
  <si>
    <t>クレープ</t>
    <phoneticPr fontId="1" type="noConversion"/>
  </si>
  <si>
    <t>ヨーグルト、菓子</t>
    <rPh sb="6" eb="8">
      <t>ｶｼ</t>
    </rPh>
    <phoneticPr fontId="1" type="noConversion"/>
  </si>
  <si>
    <t>やきそば</t>
    <phoneticPr fontId="1" type="noConversion"/>
  </si>
  <si>
    <t>やきうどん</t>
    <phoneticPr fontId="1" type="noConversion"/>
  </si>
  <si>
    <t>買物ごっこ</t>
    <rPh sb="0" eb="2">
      <t>ｶｲﾓﾉ</t>
    </rPh>
    <phoneticPr fontId="1" type="noConversion"/>
  </si>
  <si>
    <t>クッキー</t>
    <phoneticPr fontId="1" type="noConversion"/>
  </si>
  <si>
    <t>チーズ風味のチキンピカタ。ごぼうサラダ。春雨サラダ。七草がゆ</t>
    <rPh sb="3" eb="5">
      <t>ﾌｳﾐ</t>
    </rPh>
    <rPh sb="20" eb="22">
      <t>ﾊﾙｻﾒ</t>
    </rPh>
    <rPh sb="26" eb="28">
      <t>ﾅﾅｸｻ</t>
    </rPh>
    <phoneticPr fontId="1" type="noConversion"/>
  </si>
  <si>
    <t>フライドポテト</t>
    <phoneticPr fontId="1" type="noConversion"/>
  </si>
  <si>
    <t>菓子パン</t>
    <rPh sb="0" eb="2">
      <t>ｶｼ</t>
    </rPh>
    <phoneticPr fontId="1" type="noConversion"/>
  </si>
  <si>
    <t>ウインナーパン。</t>
    <phoneticPr fontId="1" type="noConversion"/>
  </si>
  <si>
    <t>おにぎり</t>
    <phoneticPr fontId="1" type="noConversion"/>
  </si>
  <si>
    <t>トースト</t>
    <phoneticPr fontId="1" type="noConversion"/>
  </si>
  <si>
    <t>バナナ、菓子</t>
    <rPh sb="4" eb="6">
      <t>ｶｼ</t>
    </rPh>
    <phoneticPr fontId="1" type="noConversion"/>
  </si>
  <si>
    <t>手作りラーメン</t>
    <rPh sb="0" eb="2">
      <t>テヅク</t>
    </rPh>
    <phoneticPr fontId="25"/>
  </si>
  <si>
    <t>ゴマダレ団子</t>
    <rPh sb="4" eb="6">
      <t>ダンゴ</t>
    </rPh>
    <phoneticPr fontId="25"/>
  </si>
  <si>
    <t>菓子・チーズ</t>
    <rPh sb="0" eb="2">
      <t>カシ</t>
    </rPh>
    <phoneticPr fontId="25"/>
  </si>
  <si>
    <t>ホットケーキ</t>
    <phoneticPr fontId="25"/>
  </si>
  <si>
    <t>たこ焼きポテト</t>
    <rPh sb="2" eb="3">
      <t>ヤ</t>
    </rPh>
    <phoneticPr fontId="25"/>
  </si>
  <si>
    <t>おにぎり</t>
    <phoneticPr fontId="25"/>
  </si>
  <si>
    <t>クッキー</t>
    <phoneticPr fontId="25"/>
  </si>
  <si>
    <t>ネギ焼</t>
    <rPh sb="2" eb="3">
      <t>ヤキ</t>
    </rPh>
    <phoneticPr fontId="25"/>
  </si>
  <si>
    <t>フライドポテト</t>
    <phoneticPr fontId="25"/>
  </si>
  <si>
    <t>クッキング・焼きそば</t>
    <rPh sb="6" eb="7">
      <t>ヤ</t>
    </rPh>
    <phoneticPr fontId="25"/>
  </si>
  <si>
    <t>きな粉蒸しパン</t>
    <rPh sb="2" eb="4">
      <t>コム</t>
    </rPh>
    <phoneticPr fontId="25"/>
  </si>
  <si>
    <t>菓子パン</t>
    <rPh sb="0" eb="2">
      <t>カシ</t>
    </rPh>
    <phoneticPr fontId="25"/>
  </si>
  <si>
    <t>どらやき</t>
    <phoneticPr fontId="25"/>
  </si>
  <si>
    <t>ラスク</t>
    <phoneticPr fontId="25"/>
  </si>
  <si>
    <t>お楽しみ会クッキング</t>
    <rPh sb="1" eb="2">
      <t>タノ</t>
    </rPh>
    <phoneticPr fontId="25"/>
  </si>
  <si>
    <t>バナナ・菓子</t>
    <rPh sb="4" eb="6">
      <t>カシ</t>
    </rPh>
    <phoneticPr fontId="25"/>
  </si>
  <si>
    <t>巻きずし</t>
    <rPh sb="0" eb="1">
      <t>マ</t>
    </rPh>
    <phoneticPr fontId="25"/>
  </si>
  <si>
    <t xml:space="preserve"> 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</si>
</sst>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64" x14ac:knownFonts="1">
    <font>
      <sz val="11"/>
      <color theme="1" tint="0.24994659260841701"/>
      <name val="Meiryo UI"/>
      <family val="2"/>
      <charset val="128"/>
    </font>
    <font>
      <sz val="8"/>
      <name val="Arial"/>
      <family val="2"/>
    </font>
    <font>
      <sz val="11"/>
      <color theme="1"/>
      <name val="Meiryo UI"/>
      <family val="2"/>
      <charset val="128"/>
    </font>
    <font>
      <sz val="11"/>
      <color indexed="63"/>
      <name val="Meiryo UI"/>
      <family val="2"/>
      <charset val="128"/>
    </font>
    <font>
      <sz val="11"/>
      <color theme="1" tint="0.34998626667073579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theme="1" tint="0.24994659260841701"/>
      <name val="Meiryo UI"/>
      <family val="2"/>
      <charset val="128"/>
    </font>
    <font>
      <sz val="12"/>
      <color theme="1" tint="0.34998626667073579"/>
      <name val="Meiryo UI"/>
      <family val="2"/>
      <charset val="128"/>
    </font>
    <font>
      <sz val="35"/>
      <color theme="4"/>
      <name val="Meiryo UI"/>
      <family val="2"/>
      <charset val="128"/>
    </font>
    <font>
      <sz val="11"/>
      <color theme="4" tint="-0.24994659260841701"/>
      <name val="Meiryo UI"/>
      <family val="2"/>
      <charset val="128"/>
    </font>
    <font>
      <b/>
      <sz val="11"/>
      <color theme="1" tint="0.34998626667073579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b/>
      <sz val="14"/>
      <color theme="0"/>
      <name val="Meiryo UI"/>
      <family val="2"/>
      <charset val="128"/>
    </font>
    <font>
      <sz val="11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2"/>
      <color theme="4" tint="-0.24994659260841701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6"/>
      <name val="Meiryo UI"/>
      <family val="2"/>
      <charset val="128"/>
    </font>
    <font>
      <sz val="11"/>
      <color theme="1" tint="0.14999847407452621"/>
      <name val="Meiryo UI"/>
      <family val="3"/>
      <charset val="128"/>
    </font>
    <font>
      <sz val="35"/>
      <color theme="8" tint="-0.499984740745262"/>
      <name val="Meiryo UI"/>
      <family val="3"/>
      <charset val="128"/>
    </font>
    <font>
      <sz val="35"/>
      <color theme="1" tint="0.14999847407452621"/>
      <name val="Meiryo UI"/>
      <family val="3"/>
      <charset val="128"/>
    </font>
    <font>
      <sz val="12"/>
      <color theme="8" tint="-0.499984740745262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12"/>
      <color theme="8" tint="-0.249977111117893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9"/>
      <color theme="1" tint="0.14999847407452621"/>
      <name val="Meiryo UI"/>
      <family val="3"/>
      <charset val="128"/>
    </font>
    <font>
      <sz val="11"/>
      <color theme="1" tint="0.24994659260841701"/>
      <name val="Meiryo UI"/>
      <family val="3"/>
      <charset val="128"/>
    </font>
    <font>
      <sz val="12"/>
      <color theme="1" tint="0.34998626667073579"/>
      <name val="Meiryo UI"/>
      <family val="3"/>
      <charset val="128"/>
    </font>
    <font>
      <sz val="35"/>
      <color theme="9" tint="-0.499984740745262"/>
      <name val="Meiryo UI"/>
      <family val="3"/>
      <charset val="128"/>
    </font>
    <font>
      <sz val="12"/>
      <color theme="9" tint="-0.499984740745262"/>
      <name val="Meiryo UI"/>
      <family val="3"/>
      <charset val="128"/>
    </font>
    <font>
      <sz val="35"/>
      <color theme="7" tint="-0.499984740745262"/>
      <name val="Meiryo UI"/>
      <family val="3"/>
      <charset val="128"/>
    </font>
    <font>
      <sz val="12"/>
      <color theme="7" tint="-0.499984740745262"/>
      <name val="Meiryo UI"/>
      <family val="3"/>
      <charset val="128"/>
    </font>
    <font>
      <sz val="35"/>
      <color theme="5" tint="-0.499984740745262"/>
      <name val="Meiryo UI"/>
      <family val="3"/>
      <charset val="128"/>
    </font>
    <font>
      <sz val="12"/>
      <color theme="5" tint="-0.499984740745262"/>
      <name val="Meiryo UI"/>
      <family val="3"/>
      <charset val="128"/>
    </font>
    <font>
      <sz val="14"/>
      <color theme="1" tint="0.24994659260841701"/>
      <name val="Meiryo UI"/>
      <family val="3"/>
      <charset val="128"/>
    </font>
    <font>
      <sz val="14"/>
      <color theme="1" tint="0.14999847407452621"/>
      <name val="Meiryo UI"/>
      <family val="3"/>
      <charset val="128"/>
    </font>
    <font>
      <sz val="14"/>
      <color theme="1" tint="0.34998626667073579"/>
      <name val="Meiryo UI"/>
      <family val="3"/>
      <charset val="128"/>
    </font>
    <font>
      <sz val="16"/>
      <color theme="1" tint="0.24994659260841701"/>
      <name val="Meiryo UI"/>
      <family val="2"/>
      <charset val="128"/>
    </font>
    <font>
      <sz val="16"/>
      <color theme="1" tint="0.24994659260841701"/>
      <name val="Meiryo UI"/>
      <family val="3"/>
      <charset val="128"/>
    </font>
    <font>
      <sz val="14"/>
      <color theme="1" tint="0.24994659260841701"/>
      <name val="BIZ UDゴシック"/>
      <family val="3"/>
      <charset val="128"/>
    </font>
    <font>
      <sz val="16"/>
      <color theme="1" tint="0.24994659260841701"/>
      <name val="BIZ UDゴシック"/>
      <family val="3"/>
      <charset val="128"/>
    </font>
    <font>
      <sz val="10"/>
      <color theme="1" tint="0.24994659260841701"/>
      <name val="Meiryo UI"/>
      <family val="3"/>
      <charset val="128"/>
    </font>
    <font>
      <sz val="18"/>
      <color theme="1" tint="0.24994659260841701"/>
      <name val="Meiryo UI"/>
      <family val="3"/>
      <charset val="128"/>
    </font>
    <font>
      <sz val="18"/>
      <color theme="1" tint="0.34998626667073579"/>
      <name val="Meiryo UI"/>
      <family val="3"/>
      <charset val="128"/>
    </font>
    <font>
      <sz val="18"/>
      <color theme="1" tint="0.14999847407452621"/>
      <name val="Meiryo UI"/>
      <family val="3"/>
      <charset val="128"/>
    </font>
    <font>
      <b/>
      <sz val="16"/>
      <color theme="1" tint="0.24994659260841701"/>
      <name val="Meiryo UI"/>
      <family val="3"/>
      <charset val="128"/>
    </font>
    <font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theme="1" tint="0.24994659260841701"/>
      <name val="Meiryo UI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9"/>
      <name val="Meiryo UI"/>
      <family val="3"/>
      <charset val="128"/>
    </font>
    <font>
      <sz val="12"/>
      <color theme="1" tint="0.24994659260841701"/>
      <name val="Meiryo UI"/>
      <family val="3"/>
      <charset val="128"/>
    </font>
    <font>
      <sz val="16"/>
      <color theme="1" tint="0.14999847407452621"/>
      <name val="BIZ UDPゴシック"/>
      <family val="3"/>
      <charset val="128"/>
    </font>
    <font>
      <sz val="16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9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0">
    <xf numFmtId="0" fontId="0" fillId="0" borderId="0" applyFill="0" applyBorder="0">
      <alignment vertical="top"/>
    </xf>
    <xf numFmtId="0" fontId="3" fillId="2" borderId="0" applyNumberFormat="0" applyBorder="0" applyAlignment="0" applyProtection="0"/>
    <xf numFmtId="0" fontId="10" fillId="0" borderId="3" applyNumberFormat="0" applyFill="0" applyProtection="0">
      <alignment horizontal="left" vertical="center" indent="1"/>
    </xf>
    <xf numFmtId="0" fontId="12" fillId="3" borderId="1" applyNumberFormat="0" applyAlignment="0" applyProtection="0"/>
    <xf numFmtId="0" fontId="15" fillId="4" borderId="2" applyNumberFormat="0" applyProtection="0">
      <alignment vertical="center"/>
    </xf>
    <xf numFmtId="0" fontId="9" fillId="0" borderId="0" applyFill="0" applyBorder="0" applyProtection="0">
      <alignment vertical="center"/>
    </xf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78" fontId="8" fillId="0" borderId="0" applyFill="0" applyBorder="0">
      <alignment horizontal="left" vertical="center" indent="1"/>
    </xf>
    <xf numFmtId="0" fontId="16" fillId="5" borderId="0" applyNumberFormat="0" applyFont="0" applyBorder="0" applyAlignment="0">
      <alignment horizontal="left" vertical="center" indent="1"/>
    </xf>
    <xf numFmtId="0" fontId="18" fillId="0" borderId="0">
      <alignment horizontal="left" indent="1"/>
    </xf>
    <xf numFmtId="0" fontId="10" fillId="0" borderId="0" applyFill="0" applyProtection="0"/>
    <xf numFmtId="0" fontId="7" fillId="0" borderId="0" applyFill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23" fillId="10" borderId="0" applyNumberFormat="0" applyBorder="0" applyAlignment="0" applyProtection="0"/>
    <xf numFmtId="0" fontId="21" fillId="11" borderId="10" applyNumberFormat="0" applyAlignment="0" applyProtection="0"/>
    <xf numFmtId="0" fontId="22" fillId="12" borderId="11" applyNumberFormat="0" applyAlignment="0" applyProtection="0"/>
    <xf numFmtId="0" fontId="20" fillId="12" borderId="10" applyNumberFormat="0" applyAlignment="0" applyProtection="0"/>
    <xf numFmtId="0" fontId="24" fillId="0" borderId="12" applyNumberFormat="0" applyFill="0" applyAlignment="0" applyProtection="0"/>
    <xf numFmtId="0" fontId="12" fillId="13" borderId="13" applyNumberFormat="0" applyAlignment="0" applyProtection="0"/>
    <xf numFmtId="0" fontId="19" fillId="0" borderId="0" applyNumberFormat="0" applyFill="0" applyBorder="0" applyAlignment="0" applyProtection="0"/>
    <xf numFmtId="0" fontId="7" fillId="14" borderId="14" applyNumberFormat="0" applyFont="0" applyAlignment="0" applyProtection="0"/>
    <xf numFmtId="0" fontId="17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188">
    <xf numFmtId="0" fontId="0" fillId="0" borderId="0" xfId="0">
      <alignment vertical="top"/>
    </xf>
    <xf numFmtId="0" fontId="26" fillId="0" borderId="0" xfId="0" applyFont="1">
      <alignment vertical="top"/>
    </xf>
    <xf numFmtId="0" fontId="26" fillId="0" borderId="0" xfId="0" applyFont="1" applyFill="1" applyBorder="1">
      <alignment vertical="top"/>
    </xf>
    <xf numFmtId="0" fontId="26" fillId="0" borderId="0" xfId="2" applyFont="1" applyFill="1" applyBorder="1" applyAlignment="1">
      <alignment vertical="center"/>
    </xf>
    <xf numFmtId="0" fontId="28" fillId="0" borderId="0" xfId="5" applyFont="1" applyFill="1" applyAlignment="1">
      <alignment horizontal="left" vertical="center"/>
    </xf>
    <xf numFmtId="0" fontId="30" fillId="0" borderId="0" xfId="0" applyFont="1" applyFill="1" applyBorder="1">
      <alignment vertical="top"/>
    </xf>
    <xf numFmtId="0" fontId="32" fillId="0" borderId="0" xfId="0" applyFont="1" applyAlignment="1">
      <alignment horizontal="left" vertical="center" indent="1"/>
    </xf>
    <xf numFmtId="178" fontId="32" fillId="0" borderId="0" xfId="12" applyFont="1" applyBorder="1">
      <alignment horizontal="left" vertical="center" indent="1"/>
    </xf>
    <xf numFmtId="0" fontId="32" fillId="0" borderId="0" xfId="0" applyFont="1" applyFill="1" applyBorder="1" applyAlignment="1">
      <alignment horizontal="left" vertical="center" indent="1"/>
    </xf>
    <xf numFmtId="0" fontId="30" fillId="0" borderId="5" xfId="16" applyFont="1" applyFill="1" applyBorder="1" applyAlignment="1">
      <alignment horizontal="center" vertical="center"/>
    </xf>
    <xf numFmtId="0" fontId="30" fillId="0" borderId="6" xfId="16" applyFont="1" applyFill="1" applyBorder="1" applyAlignment="1">
      <alignment horizontal="center" vertical="center"/>
    </xf>
    <xf numFmtId="0" fontId="33" fillId="0" borderId="0" xfId="0" applyFont="1" applyAlignment="1">
      <alignment horizontal="left" vertical="top" wrapText="1" indent="1"/>
    </xf>
    <xf numFmtId="0" fontId="34" fillId="0" borderId="0" xfId="0" applyFont="1" applyBorder="1">
      <alignment vertical="top"/>
    </xf>
    <xf numFmtId="0" fontId="33" fillId="0" borderId="0" xfId="0" applyFont="1" applyFill="1" applyBorder="1" applyAlignment="1">
      <alignment horizontal="left" vertical="top" wrapText="1" indent="1"/>
    </xf>
    <xf numFmtId="0" fontId="30" fillId="6" borderId="7" xfId="14" applyFont="1" applyFill="1" applyBorder="1" applyAlignment="1">
      <alignment horizontal="center" vertical="center"/>
    </xf>
    <xf numFmtId="0" fontId="30" fillId="6" borderId="8" xfId="14" applyFont="1" applyFill="1" applyBorder="1" applyAlignment="1">
      <alignment horizontal="center" vertical="center"/>
    </xf>
    <xf numFmtId="0" fontId="26" fillId="0" borderId="0" xfId="0" applyFont="1" applyBorder="1">
      <alignment vertical="top"/>
    </xf>
    <xf numFmtId="0" fontId="37" fillId="0" borderId="9" xfId="2" applyFont="1" applyFill="1" applyBorder="1" applyAlignment="1">
      <alignment horizontal="left" vertical="top" indent="1"/>
    </xf>
    <xf numFmtId="178" fontId="35" fillId="7" borderId="0" xfId="12" applyFont="1" applyFill="1" applyBorder="1">
      <alignment horizontal="left" vertical="center" indent="1"/>
    </xf>
    <xf numFmtId="0" fontId="34" fillId="7" borderId="0" xfId="0" applyFont="1" applyFill="1" applyBorder="1">
      <alignment vertical="top"/>
    </xf>
    <xf numFmtId="178" fontId="35" fillId="0" borderId="0" xfId="12" applyFont="1" applyFill="1" applyBorder="1">
      <alignment horizontal="left" vertical="center" indent="1"/>
    </xf>
    <xf numFmtId="0" fontId="34" fillId="0" borderId="0" xfId="0" applyFont="1" applyFill="1" applyBorder="1">
      <alignment vertical="top"/>
    </xf>
    <xf numFmtId="0" fontId="34" fillId="0" borderId="16" xfId="0" applyFont="1" applyFill="1" applyBorder="1">
      <alignment vertical="top"/>
    </xf>
    <xf numFmtId="178" fontId="35" fillId="0" borderId="16" xfId="12" applyFont="1" applyFill="1" applyBorder="1">
      <alignment horizontal="left" vertical="center" indent="1"/>
    </xf>
    <xf numFmtId="178" fontId="32" fillId="0" borderId="16" xfId="12" applyFont="1" applyFill="1" applyBorder="1">
      <alignment horizontal="left" vertical="center" indent="1"/>
    </xf>
    <xf numFmtId="0" fontId="26" fillId="0" borderId="16" xfId="0" applyFont="1" applyFill="1" applyBorder="1">
      <alignment vertical="top"/>
    </xf>
    <xf numFmtId="0" fontId="42" fillId="0" borderId="16" xfId="0" applyFont="1" applyFill="1" applyBorder="1" applyAlignment="1">
      <alignment horizontal="left" vertical="top" wrapText="1"/>
    </xf>
    <xf numFmtId="0" fontId="43" fillId="0" borderId="16" xfId="0" applyFont="1" applyFill="1" applyBorder="1">
      <alignment vertical="top"/>
    </xf>
    <xf numFmtId="0" fontId="42" fillId="0" borderId="16" xfId="0" applyFont="1" applyFill="1" applyBorder="1">
      <alignment vertical="top"/>
    </xf>
    <xf numFmtId="0" fontId="42" fillId="0" borderId="16" xfId="0" applyFont="1" applyFill="1" applyBorder="1" applyAlignment="1">
      <alignment horizontal="center" vertical="top" wrapText="1"/>
    </xf>
    <xf numFmtId="178" fontId="44" fillId="0" borderId="16" xfId="12" applyFont="1" applyFill="1" applyBorder="1">
      <alignment horizontal="left" vertical="center" indent="1"/>
    </xf>
    <xf numFmtId="178" fontId="43" fillId="0" borderId="16" xfId="12" applyFont="1" applyFill="1" applyBorder="1">
      <alignment horizontal="left" vertical="center" indent="1"/>
    </xf>
    <xf numFmtId="0" fontId="43" fillId="0" borderId="16" xfId="0" applyFont="1" applyFill="1" applyBorder="1" applyAlignment="1">
      <alignment horizontal="left" vertical="top" wrapText="1"/>
    </xf>
    <xf numFmtId="0" fontId="43" fillId="0" borderId="16" xfId="0" applyFont="1" applyFill="1" applyBorder="1" applyAlignment="1">
      <alignment vertical="top" wrapText="1"/>
    </xf>
    <xf numFmtId="0" fontId="42" fillId="0" borderId="16" xfId="0" applyFont="1" applyFill="1" applyBorder="1" applyAlignment="1">
      <alignment vertical="top" wrapText="1"/>
    </xf>
    <xf numFmtId="0" fontId="43" fillId="0" borderId="16" xfId="0" applyFont="1" applyFill="1" applyBorder="1" applyAlignment="1">
      <alignment horizontal="center" vertical="top" wrapText="1"/>
    </xf>
    <xf numFmtId="0" fontId="39" fillId="0" borderId="16" xfId="2" applyFont="1" applyFill="1" applyBorder="1" applyAlignment="1">
      <alignment horizontal="left" vertical="top" indent="1"/>
    </xf>
    <xf numFmtId="0" fontId="26" fillId="0" borderId="0" xfId="0" applyFont="1" applyFill="1">
      <alignment vertical="top"/>
    </xf>
    <xf numFmtId="178" fontId="32" fillId="0" borderId="16" xfId="12" applyFont="1" applyBorder="1">
      <alignment horizontal="left" vertical="center" indent="1"/>
    </xf>
    <xf numFmtId="0" fontId="42" fillId="0" borderId="0" xfId="0" applyFont="1">
      <alignment vertical="top"/>
    </xf>
    <xf numFmtId="0" fontId="47" fillId="0" borderId="0" xfId="0" applyFont="1" applyAlignment="1">
      <alignment vertical="top" wrapText="1"/>
    </xf>
    <xf numFmtId="0" fontId="42" fillId="0" borderId="0" xfId="0" applyFont="1" applyAlignment="1">
      <alignment vertical="top" wrapText="1"/>
    </xf>
    <xf numFmtId="0" fontId="47" fillId="0" borderId="0" xfId="0" applyFont="1" applyBorder="1" applyAlignment="1">
      <alignment vertical="top" wrapText="1"/>
    </xf>
    <xf numFmtId="0" fontId="48" fillId="0" borderId="33" xfId="0" applyFont="1" applyBorder="1">
      <alignment vertical="top"/>
    </xf>
    <xf numFmtId="0" fontId="48" fillId="0" borderId="34" xfId="0" applyFont="1" applyBorder="1">
      <alignment vertical="top"/>
    </xf>
    <xf numFmtId="0" fontId="48" fillId="0" borderId="20" xfId="0" applyFont="1" applyBorder="1">
      <alignment vertical="top"/>
    </xf>
    <xf numFmtId="0" fontId="48" fillId="0" borderId="28" xfId="0" applyFont="1" applyBorder="1">
      <alignment vertical="top"/>
    </xf>
    <xf numFmtId="0" fontId="48" fillId="0" borderId="29" xfId="0" applyFont="1" applyBorder="1">
      <alignment vertical="top"/>
    </xf>
    <xf numFmtId="0" fontId="48" fillId="0" borderId="16" xfId="0" applyFont="1" applyBorder="1">
      <alignment vertical="top"/>
    </xf>
    <xf numFmtId="0" fontId="46" fillId="0" borderId="16" xfId="0" applyFont="1" applyBorder="1">
      <alignment vertical="top"/>
    </xf>
    <xf numFmtId="0" fontId="48" fillId="0" borderId="22" xfId="0" applyFont="1" applyBorder="1">
      <alignment vertical="top"/>
    </xf>
    <xf numFmtId="0" fontId="48" fillId="0" borderId="23" xfId="0" applyFont="1" applyBorder="1">
      <alignment vertical="top"/>
    </xf>
    <xf numFmtId="0" fontId="48" fillId="0" borderId="17" xfId="0" applyFont="1" applyBorder="1">
      <alignment vertical="top"/>
    </xf>
    <xf numFmtId="0" fontId="48" fillId="0" borderId="16" xfId="0" applyFont="1" applyBorder="1" applyAlignment="1">
      <alignment horizontal="left" vertical="top" wrapText="1"/>
    </xf>
    <xf numFmtId="0" fontId="48" fillId="0" borderId="0" xfId="0" applyFont="1" applyBorder="1">
      <alignment vertical="top"/>
    </xf>
    <xf numFmtId="0" fontId="48" fillId="0" borderId="0" xfId="0" applyFont="1" applyBorder="1" applyAlignment="1">
      <alignment vertical="top" wrapText="1"/>
    </xf>
    <xf numFmtId="0" fontId="48" fillId="0" borderId="22" xfId="0" applyFont="1" applyBorder="1" applyAlignment="1">
      <alignment vertical="top" wrapText="1"/>
    </xf>
    <xf numFmtId="0" fontId="46" fillId="0" borderId="0" xfId="0" applyFont="1" applyBorder="1">
      <alignment vertical="top"/>
    </xf>
    <xf numFmtId="0" fontId="46" fillId="0" borderId="0" xfId="0" applyFont="1" applyBorder="1" applyAlignment="1">
      <alignment vertical="top" wrapText="1"/>
    </xf>
    <xf numFmtId="0" fontId="46" fillId="0" borderId="22" xfId="0" applyFont="1" applyBorder="1" applyAlignment="1">
      <alignment vertical="top" wrapText="1"/>
    </xf>
    <xf numFmtId="0" fontId="48" fillId="0" borderId="21" xfId="0" applyFont="1" applyBorder="1">
      <alignment vertical="top"/>
    </xf>
    <xf numFmtId="0" fontId="48" fillId="0" borderId="31" xfId="0" applyFont="1" applyBorder="1">
      <alignment vertical="top"/>
    </xf>
    <xf numFmtId="0" fontId="48" fillId="0" borderId="32" xfId="0" applyFont="1" applyBorder="1">
      <alignment vertical="top"/>
    </xf>
    <xf numFmtId="0" fontId="48" fillId="0" borderId="24" xfId="0" applyFont="1" applyBorder="1">
      <alignment vertical="top"/>
    </xf>
    <xf numFmtId="0" fontId="45" fillId="0" borderId="24" xfId="0" applyFont="1" applyBorder="1">
      <alignment vertical="top"/>
    </xf>
    <xf numFmtId="0" fontId="48" fillId="0" borderId="25" xfId="0" applyFont="1" applyBorder="1">
      <alignment vertical="top"/>
    </xf>
    <xf numFmtId="0" fontId="0" fillId="0" borderId="16" xfId="0" applyBorder="1">
      <alignment vertical="top"/>
    </xf>
    <xf numFmtId="0" fontId="0" fillId="0" borderId="16" xfId="0" applyBorder="1" applyAlignment="1">
      <alignment vertical="top" wrapText="1"/>
    </xf>
    <xf numFmtId="0" fontId="0" fillId="0" borderId="39" xfId="0" applyBorder="1">
      <alignment vertical="top"/>
    </xf>
    <xf numFmtId="0" fontId="0" fillId="0" borderId="41" xfId="0" applyBorder="1">
      <alignment vertical="top"/>
    </xf>
    <xf numFmtId="0" fontId="0" fillId="0" borderId="44" xfId="0" applyBorder="1">
      <alignment vertical="top"/>
    </xf>
    <xf numFmtId="0" fontId="0" fillId="0" borderId="35" xfId="0" applyBorder="1">
      <alignment vertical="top"/>
    </xf>
    <xf numFmtId="0" fontId="0" fillId="0" borderId="36" xfId="0" applyBorder="1">
      <alignment vertical="top"/>
    </xf>
    <xf numFmtId="0" fontId="0" fillId="0" borderId="39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34" fillId="0" borderId="16" xfId="0" applyFont="1" applyFill="1" applyBorder="1" applyAlignment="1">
      <alignment vertical="top" wrapText="1"/>
    </xf>
    <xf numFmtId="0" fontId="34" fillId="0" borderId="16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center" vertical="top"/>
    </xf>
    <xf numFmtId="0" fontId="49" fillId="0" borderId="16" xfId="0" applyFont="1" applyFill="1" applyBorder="1" applyAlignment="1">
      <alignment horizontal="center" vertical="top" wrapText="1"/>
    </xf>
    <xf numFmtId="0" fontId="26" fillId="36" borderId="16" xfId="0" applyFont="1" applyFill="1" applyBorder="1">
      <alignment vertical="top"/>
    </xf>
    <xf numFmtId="0" fontId="26" fillId="36" borderId="16" xfId="0" applyFont="1" applyFill="1" applyBorder="1" applyAlignment="1">
      <alignment horizontal="left" vertical="top" wrapText="1"/>
    </xf>
    <xf numFmtId="0" fontId="33" fillId="0" borderId="16" xfId="0" applyFont="1" applyFill="1" applyBorder="1" applyAlignment="1">
      <alignment horizontal="left" vertical="top" wrapText="1" indent="1"/>
    </xf>
    <xf numFmtId="0" fontId="0" fillId="0" borderId="41" xfId="0" applyBorder="1" applyAlignment="1">
      <alignment vertical="top" wrapText="1"/>
    </xf>
    <xf numFmtId="0" fontId="0" fillId="0" borderId="39" xfId="0" applyBorder="1" applyAlignment="1">
      <alignment vertical="top" wrapText="1"/>
    </xf>
    <xf numFmtId="0" fontId="0" fillId="0" borderId="40" xfId="0" applyBorder="1">
      <alignment vertical="top"/>
    </xf>
    <xf numFmtId="0" fontId="0" fillId="0" borderId="42" xfId="0" applyBorder="1">
      <alignment vertical="top"/>
    </xf>
    <xf numFmtId="0" fontId="0" fillId="0" borderId="0" xfId="0" applyBorder="1">
      <alignment vertical="top"/>
    </xf>
    <xf numFmtId="0" fontId="0" fillId="0" borderId="38" xfId="0" applyBorder="1">
      <alignment vertical="top"/>
    </xf>
    <xf numFmtId="0" fontId="0" fillId="0" borderId="43" xfId="0" applyBorder="1">
      <alignment vertical="top"/>
    </xf>
    <xf numFmtId="0" fontId="0" fillId="0" borderId="45" xfId="0" applyBorder="1">
      <alignment vertical="top"/>
    </xf>
    <xf numFmtId="0" fontId="0" fillId="0" borderId="46" xfId="0" applyBorder="1">
      <alignment vertical="top"/>
    </xf>
    <xf numFmtId="0" fontId="0" fillId="0" borderId="47" xfId="0" applyBorder="1" applyAlignment="1">
      <alignment horizontal="center" vertical="top" wrapText="1"/>
    </xf>
    <xf numFmtId="0" fontId="0" fillId="0" borderId="0" xfId="0" applyFill="1" applyBorder="1">
      <alignment vertical="top"/>
    </xf>
    <xf numFmtId="0" fontId="0" fillId="0" borderId="43" xfId="0" applyFill="1" applyBorder="1">
      <alignment vertical="top"/>
    </xf>
    <xf numFmtId="0" fontId="41" fillId="0" borderId="0" xfId="2" applyFont="1" applyFill="1" applyBorder="1" applyAlignment="1">
      <alignment horizontal="left" vertical="top" indent="1"/>
    </xf>
    <xf numFmtId="0" fontId="34" fillId="36" borderId="16" xfId="0" applyFont="1" applyFill="1" applyBorder="1">
      <alignment vertical="top"/>
    </xf>
    <xf numFmtId="178" fontId="35" fillId="36" borderId="16" xfId="12" applyFont="1" applyFill="1" applyBorder="1">
      <alignment horizontal="left" vertical="center" indent="1"/>
    </xf>
    <xf numFmtId="178" fontId="32" fillId="36" borderId="16" xfId="12" applyFont="1" applyFill="1" applyBorder="1">
      <alignment horizontal="left" vertical="center" indent="1"/>
    </xf>
    <xf numFmtId="0" fontId="50" fillId="0" borderId="16" xfId="0" applyFont="1" applyFill="1" applyBorder="1">
      <alignment vertical="top"/>
    </xf>
    <xf numFmtId="178" fontId="51" fillId="0" borderId="16" xfId="12" applyFont="1" applyFill="1" applyBorder="1">
      <alignment horizontal="left" vertical="center" indent="1"/>
    </xf>
    <xf numFmtId="178" fontId="52" fillId="0" borderId="16" xfId="12" applyFont="1" applyFill="1" applyBorder="1">
      <alignment horizontal="left" vertical="center" indent="1"/>
    </xf>
    <xf numFmtId="0" fontId="52" fillId="36" borderId="16" xfId="0" applyFont="1" applyFill="1" applyBorder="1">
      <alignment vertical="top"/>
    </xf>
    <xf numFmtId="0" fontId="52" fillId="0" borderId="16" xfId="0" applyFont="1" applyFill="1" applyBorder="1">
      <alignment vertical="top"/>
    </xf>
    <xf numFmtId="0" fontId="50" fillId="36" borderId="16" xfId="0" applyFont="1" applyFill="1" applyBorder="1">
      <alignment vertical="top"/>
    </xf>
    <xf numFmtId="0" fontId="50" fillId="0" borderId="16" xfId="0" applyFont="1" applyFill="1" applyBorder="1" applyAlignment="1">
      <alignment horizontal="center" vertical="top" wrapText="1"/>
    </xf>
    <xf numFmtId="0" fontId="52" fillId="0" borderId="16" xfId="0" applyFont="1" applyFill="1" applyBorder="1" applyAlignment="1">
      <alignment horizontal="center" vertical="top" wrapText="1"/>
    </xf>
    <xf numFmtId="0" fontId="50" fillId="0" borderId="16" xfId="0" applyFont="1" applyFill="1" applyBorder="1" applyAlignment="1">
      <alignment vertical="top" wrapText="1"/>
    </xf>
    <xf numFmtId="178" fontId="51" fillId="0" borderId="16" xfId="12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top" wrapText="1"/>
    </xf>
    <xf numFmtId="178" fontId="54" fillId="0" borderId="16" xfId="12" applyFont="1" applyFill="1" applyBorder="1">
      <alignment horizontal="left" vertical="center" indent="1"/>
    </xf>
    <xf numFmtId="0" fontId="54" fillId="0" borderId="16" xfId="0" applyFont="1" applyFill="1" applyBorder="1">
      <alignment vertical="top"/>
    </xf>
    <xf numFmtId="0" fontId="55" fillId="0" borderId="16" xfId="0" applyFont="1" applyFill="1" applyBorder="1">
      <alignment vertical="top"/>
    </xf>
    <xf numFmtId="0" fontId="42" fillId="36" borderId="16" xfId="0" applyFont="1" applyFill="1" applyBorder="1">
      <alignment vertical="top"/>
    </xf>
    <xf numFmtId="0" fontId="29" fillId="0" borderId="16" xfId="2" applyFont="1" applyFill="1" applyBorder="1" applyAlignment="1">
      <alignment horizontal="left" vertical="top" indent="1"/>
    </xf>
    <xf numFmtId="0" fontId="29" fillId="36" borderId="16" xfId="2" applyFont="1" applyFill="1" applyBorder="1" applyAlignment="1">
      <alignment horizontal="left" vertical="top" indent="1"/>
    </xf>
    <xf numFmtId="0" fontId="37" fillId="0" borderId="0" xfId="2" applyFont="1" applyFill="1" applyBorder="1" applyAlignment="1">
      <alignment horizontal="left" vertical="top" indent="1"/>
    </xf>
    <xf numFmtId="0" fontId="57" fillId="0" borderId="16" xfId="0" applyFont="1" applyFill="1" applyBorder="1" applyAlignment="1">
      <alignment horizontal="center" vertical="top" wrapText="1"/>
    </xf>
    <xf numFmtId="0" fontId="57" fillId="0" borderId="16" xfId="0" applyFont="1" applyFill="1" applyBorder="1" applyAlignment="1">
      <alignment vertical="top" wrapText="1"/>
    </xf>
    <xf numFmtId="0" fontId="37" fillId="0" borderId="16" xfId="2" applyFont="1" applyFill="1" applyBorder="1" applyAlignment="1">
      <alignment horizontal="left" vertical="top" indent="1"/>
    </xf>
    <xf numFmtId="0" fontId="58" fillId="0" borderId="16" xfId="0" applyFont="1" applyBorder="1">
      <alignment vertical="top"/>
    </xf>
    <xf numFmtId="0" fontId="58" fillId="0" borderId="16" xfId="0" applyFont="1" applyFill="1" applyBorder="1">
      <alignment vertical="top"/>
    </xf>
    <xf numFmtId="178" fontId="59" fillId="0" borderId="16" xfId="12" applyFont="1" applyFill="1" applyBorder="1">
      <alignment horizontal="left" vertical="center" indent="1"/>
    </xf>
    <xf numFmtId="0" fontId="58" fillId="36" borderId="16" xfId="0" applyFont="1" applyFill="1" applyBorder="1">
      <alignment vertical="top"/>
    </xf>
    <xf numFmtId="0" fontId="60" fillId="0" borderId="16" xfId="0" applyFont="1" applyFill="1" applyBorder="1" applyAlignment="1">
      <alignment horizontal="left" vertical="top" wrapText="1" indent="1"/>
    </xf>
    <xf numFmtId="0" fontId="58" fillId="0" borderId="16" xfId="0" applyFont="1" applyFill="1" applyBorder="1" applyAlignment="1">
      <alignment vertical="top" wrapText="1"/>
    </xf>
    <xf numFmtId="0" fontId="60" fillId="0" borderId="0" xfId="0" applyFont="1" applyFill="1" applyBorder="1" applyAlignment="1">
      <alignment horizontal="left" vertical="top" wrapText="1" indent="1"/>
    </xf>
    <xf numFmtId="0" fontId="39" fillId="0" borderId="0" xfId="2" applyFont="1" applyFill="1" applyBorder="1" applyAlignment="1">
      <alignment horizontal="left" vertical="top" indent="1"/>
    </xf>
    <xf numFmtId="0" fontId="56" fillId="0" borderId="16" xfId="0" applyFont="1" applyFill="1" applyBorder="1">
      <alignment vertical="top"/>
    </xf>
    <xf numFmtId="0" fontId="61" fillId="0" borderId="16" xfId="0" applyFont="1" applyFill="1" applyBorder="1" applyAlignment="1">
      <alignment vertical="top" wrapText="1"/>
    </xf>
    <xf numFmtId="0" fontId="32" fillId="0" borderId="16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vertical="top" wrapText="1"/>
    </xf>
    <xf numFmtId="0" fontId="42" fillId="36" borderId="16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36" borderId="16" xfId="0" applyFont="1" applyFill="1" applyBorder="1" applyAlignment="1">
      <alignment vertical="top" wrapText="1"/>
    </xf>
    <xf numFmtId="0" fontId="52" fillId="0" borderId="16" xfId="0" applyFont="1" applyFill="1" applyBorder="1" applyAlignment="1">
      <alignment vertical="top" wrapText="1"/>
    </xf>
    <xf numFmtId="0" fontId="62" fillId="0" borderId="0" xfId="0" applyFont="1" applyFill="1" applyBorder="1" applyAlignment="1">
      <alignment horizontal="left" vertical="top" wrapText="1" indent="1"/>
    </xf>
    <xf numFmtId="0" fontId="41" fillId="0" borderId="16" xfId="2" applyFont="1" applyFill="1" applyBorder="1" applyAlignment="1">
      <alignment horizontal="left" vertical="top" indent="1"/>
    </xf>
    <xf numFmtId="0" fontId="34" fillId="0" borderId="16" xfId="0" applyFont="1" applyBorder="1">
      <alignment vertical="top"/>
    </xf>
    <xf numFmtId="0" fontId="63" fillId="0" borderId="16" xfId="0" applyFont="1" applyFill="1" applyBorder="1">
      <alignment vertical="top"/>
    </xf>
    <xf numFmtId="0" fontId="43" fillId="0" borderId="0" xfId="0" applyFont="1" applyFill="1" applyBorder="1" applyAlignment="1">
      <alignment horizontal="left" vertical="top" wrapText="1" indent="1"/>
    </xf>
    <xf numFmtId="0" fontId="43" fillId="36" borderId="16" xfId="0" applyFont="1" applyFill="1" applyBorder="1">
      <alignment vertical="top"/>
    </xf>
    <xf numFmtId="0" fontId="30" fillId="0" borderId="0" xfId="0" applyFont="1" applyFill="1" applyBorder="1" applyAlignment="1">
      <alignment horizontal="left" vertical="top" wrapText="1" indent="1"/>
    </xf>
    <xf numFmtId="0" fontId="29" fillId="0" borderId="0" xfId="2" applyFont="1" applyFill="1" applyBorder="1" applyAlignment="1">
      <alignment horizontal="left" vertical="top" indent="1"/>
    </xf>
    <xf numFmtId="178" fontId="35" fillId="37" borderId="16" xfId="12" applyFont="1" applyFill="1" applyBorder="1">
      <alignment horizontal="left" vertical="center" indent="1"/>
    </xf>
    <xf numFmtId="0" fontId="34" fillId="37" borderId="16" xfId="0" applyFont="1" applyFill="1" applyBorder="1">
      <alignment vertical="top"/>
    </xf>
    <xf numFmtId="178" fontId="32" fillId="37" borderId="16" xfId="12" applyFont="1" applyFill="1" applyBorder="1">
      <alignment horizontal="left" vertical="center" indent="1"/>
    </xf>
    <xf numFmtId="0" fontId="26" fillId="37" borderId="16" xfId="0" applyFont="1" applyFill="1" applyBorder="1">
      <alignment vertical="top"/>
    </xf>
    <xf numFmtId="0" fontId="34" fillId="37" borderId="16" xfId="0" applyFont="1" applyFill="1" applyBorder="1" applyAlignment="1">
      <alignment vertical="top" wrapText="1"/>
    </xf>
    <xf numFmtId="0" fontId="49" fillId="37" borderId="16" xfId="0" applyFont="1" applyFill="1" applyBorder="1" applyAlignment="1">
      <alignment vertical="top" wrapText="1"/>
    </xf>
    <xf numFmtId="0" fontId="56" fillId="36" borderId="16" xfId="0" applyFont="1" applyFill="1" applyBorder="1">
      <alignment vertical="top"/>
    </xf>
    <xf numFmtId="0" fontId="27" fillId="0" borderId="0" xfId="5" applyFont="1" applyFill="1" applyBorder="1">
      <alignment vertical="center"/>
    </xf>
    <xf numFmtId="0" fontId="31" fillId="0" borderId="4" xfId="15" applyFont="1" applyFill="1" applyBorder="1" applyAlignment="1">
      <alignment horizontal="center" vertical="top"/>
    </xf>
    <xf numFmtId="0" fontId="34" fillId="0" borderId="16" xfId="0" applyFont="1" applyFill="1" applyBorder="1">
      <alignment vertical="top"/>
    </xf>
    <xf numFmtId="0" fontId="36" fillId="0" borderId="0" xfId="5" applyFont="1" applyFill="1" applyBorder="1">
      <alignment vertical="center"/>
    </xf>
    <xf numFmtId="0" fontId="26" fillId="7" borderId="0" xfId="11" applyFont="1" applyFill="1" applyBorder="1" applyAlignment="1">
      <alignment horizontal="left" vertical="center" wrapText="1" indent="1"/>
    </xf>
    <xf numFmtId="0" fontId="34" fillId="7" borderId="0" xfId="0" applyFont="1" applyFill="1" applyBorder="1">
      <alignment vertical="top"/>
    </xf>
    <xf numFmtId="0" fontId="38" fillId="0" borderId="0" xfId="5" applyFont="1" applyFill="1" applyBorder="1">
      <alignment vertical="center"/>
    </xf>
    <xf numFmtId="0" fontId="26" fillId="0" borderId="0" xfId="11" applyFont="1" applyFill="1" applyBorder="1" applyAlignment="1">
      <alignment horizontal="left" vertical="center" wrapText="1" indent="1"/>
    </xf>
    <xf numFmtId="0" fontId="34" fillId="0" borderId="0" xfId="0" applyFont="1" applyFill="1" applyBorder="1">
      <alignment vertical="top"/>
    </xf>
    <xf numFmtId="0" fontId="48" fillId="0" borderId="0" xfId="0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48" fillId="0" borderId="27" xfId="0" applyFont="1" applyBorder="1" applyAlignment="1">
      <alignment horizontal="center" vertical="top" wrapText="1"/>
    </xf>
    <xf numFmtId="0" fontId="48" fillId="0" borderId="20" xfId="0" applyFont="1" applyBorder="1" applyAlignment="1">
      <alignment horizontal="center" vertical="top" wrapText="1"/>
    </xf>
    <xf numFmtId="0" fontId="47" fillId="0" borderId="0" xfId="0" applyFont="1" applyBorder="1" applyAlignment="1">
      <alignment horizontal="left" vertical="top" wrapText="1"/>
    </xf>
    <xf numFmtId="0" fontId="48" fillId="0" borderId="30" xfId="0" applyFont="1" applyBorder="1" applyAlignment="1">
      <alignment horizontal="center" vertical="top" wrapText="1"/>
    </xf>
    <xf numFmtId="0" fontId="48" fillId="0" borderId="19" xfId="0" applyFont="1" applyBorder="1" applyAlignment="1">
      <alignment horizontal="center" vertical="top" wrapText="1"/>
    </xf>
    <xf numFmtId="0" fontId="48" fillId="0" borderId="18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41" xfId="0" applyBorder="1" applyAlignment="1">
      <alignment horizontal="center" vertical="top"/>
    </xf>
    <xf numFmtId="0" fontId="0" fillId="0" borderId="39" xfId="0" applyBorder="1" applyAlignment="1">
      <alignment horizontal="center" vertical="top"/>
    </xf>
    <xf numFmtId="0" fontId="0" fillId="0" borderId="40" xfId="0" applyBorder="1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48" xfId="0" applyBorder="1" applyAlignment="1">
      <alignment horizontal="center" vertical="top" wrapText="1"/>
    </xf>
    <xf numFmtId="0" fontId="0" fillId="0" borderId="49" xfId="0" applyBorder="1" applyAlignment="1">
      <alignment horizontal="center" vertical="top" wrapText="1"/>
    </xf>
    <xf numFmtId="0" fontId="0" fillId="0" borderId="40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41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40" fillId="0" borderId="0" xfId="5" applyFont="1" applyFill="1" applyBorder="1">
      <alignment vertical="center"/>
    </xf>
    <xf numFmtId="0" fontId="26" fillId="0" borderId="16" xfId="11" applyFont="1" applyFill="1" applyBorder="1" applyAlignment="1">
      <alignment horizontal="left" vertical="center" wrapText="1" indent="1"/>
    </xf>
    <xf numFmtId="0" fontId="43" fillId="0" borderId="16" xfId="11" applyFont="1" applyFill="1" applyBorder="1" applyAlignment="1">
      <alignment horizontal="left" vertical="center" wrapText="1" indent="1"/>
    </xf>
    <xf numFmtId="0" fontId="42" fillId="0" borderId="16" xfId="0" applyFont="1" applyFill="1" applyBorder="1">
      <alignment vertical="top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5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3.0/" TargetMode="External"/><Relationship Id="rId2" Type="http://schemas.openxmlformats.org/officeDocument/2006/relationships/hyperlink" Target="https://www.sasagawa-brand.co.jp/tada/detail.php?id=1347&amp;cid=4&amp;cid2=7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aka.co.jp/tada/detail.php?id=1072&amp;cid=4&amp;cid2=16" TargetMode="Externa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asagawa-brand.co.jp/tada/detail.php?id=410&amp;cid=7&amp;cid2=44" TargetMode="External"/><Relationship Id="rId1" Type="http://schemas.openxmlformats.org/officeDocument/2006/relationships/image" Target="../media/image11.gi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3.0/" TargetMode="External"/><Relationship Id="rId2" Type="http://schemas.openxmlformats.org/officeDocument/2006/relationships/hyperlink" Target="https://www.sasagawa-brand.co.jp/tada/detail.php?id=1284&amp;cid=4&amp;cid2=17" TargetMode="External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0360-snowman-snow/" TargetMode="External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-nc/3.0/" TargetMode="External"/><Relationship Id="rId2" Type="http://schemas.openxmlformats.org/officeDocument/2006/relationships/hyperlink" Target="https://www.sasagawa-brand.co.jp/tada/detail.php?id=79&amp;cid=4&amp;cid2=8" TargetMode="External"/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4238-tulip-rainbow/" TargetMode="Externa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asagawa-brand.co.jp/tada/detail.php?id=110&amp;cid=4&amp;cid2=11" TargetMode="External"/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7232-rain-hydrangea/" TargetMode="Externa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http://gahag.net/008180-star-festival/" TargetMode="Externa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10876-summer-sea-sunflower/" TargetMode="External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http://gahag.net/009753-summer-beach-sea/" TargetMode="Externa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251142</xdr:colOff>
      <xdr:row>1</xdr:row>
      <xdr:rowOff>0</xdr:rowOff>
    </xdr:from>
    <xdr:to>
      <xdr:col>7</xdr:col>
      <xdr:colOff>419100</xdr:colOff>
      <xdr:row>2</xdr:row>
      <xdr:rowOff>190818</xdr:rowOff>
    </xdr:to>
    <xdr:pic>
      <xdr:nvPicPr>
        <xdr:cNvPr id="3" name="画像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865302" y="114300"/>
          <a:ext cx="1463358" cy="1463358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37</xdr:row>
      <xdr:rowOff>36718</xdr:rowOff>
    </xdr:from>
    <xdr:ext cx="5081158" cy="24237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769BC3-8640-FB06-2D7C-C2CD6212A988}"/>
            </a:ext>
          </a:extLst>
        </xdr:cNvPr>
        <xdr:cNvSpPr txBox="1"/>
      </xdr:nvSpPr>
      <xdr:spPr>
        <a:xfrm>
          <a:off x="6614160" y="10979038"/>
          <a:ext cx="5081158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ja-JP" altLang="en-US" sz="900">
              <a:hlinkClick xmlns:r="http://schemas.openxmlformats.org/officeDocument/2006/relationships" r:id="rId2" tooltip="https://www.sasagawa-brand.co.jp/tada/detail.php?id=1347&amp;cid=4&amp;cid2=7"/>
            </a:rPr>
            <a:t>この写真</a:t>
          </a:r>
          <a:r>
            <a:rPr lang="ja-JP" altLang="en-US" sz="900"/>
            <a:t> の作成者 不明な作成者 は </a:t>
          </a:r>
          <a:r>
            <a:rPr lang="ja-JP" altLang="en-US" sz="900">
              <a:hlinkClick xmlns:r="http://schemas.openxmlformats.org/officeDocument/2006/relationships" r:id="rId3" tooltip="https://creativecommons.org/licenses/by/3.0/"/>
            </a:rPr>
            <a:t>CC BY</a:t>
          </a:r>
          <a:r>
            <a:rPr lang="ja-JP" altLang="en-US" sz="900"/>
            <a:t> のライセンスを許諾されています</a:t>
          </a:r>
        </a:p>
      </xdr:txBody>
    </xdr:sp>
    <xdr:clientData/>
  </xdr:oneCellAnchor>
  <xdr:oneCellAnchor>
    <xdr:from>
      <xdr:col>6</xdr:col>
      <xdr:colOff>251142</xdr:colOff>
      <xdr:row>1</xdr:row>
      <xdr:rowOff>1143000</xdr:rowOff>
    </xdr:from>
    <xdr:ext cx="1143000" cy="226665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7107983-A600-5F5F-AE26-0EEC8CECA872}"/>
            </a:ext>
          </a:extLst>
        </xdr:cNvPr>
        <xdr:cNvSpPr txBox="1"/>
      </xdr:nvSpPr>
      <xdr:spPr>
        <a:xfrm>
          <a:off x="6865302" y="1257300"/>
          <a:ext cx="1143000" cy="226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220263</xdr:colOff>
      <xdr:row>1</xdr:row>
      <xdr:rowOff>119302</xdr:rowOff>
    </xdr:from>
    <xdr:to>
      <xdr:col>3</xdr:col>
      <xdr:colOff>28889</xdr:colOff>
      <xdr:row>1</xdr:row>
      <xdr:rowOff>1223328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F8F347B-1770-4BC8-894D-75EAAF0B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 rot="21240941">
          <a:off x="1652823" y="233602"/>
          <a:ext cx="1104026" cy="1104026"/>
        </a:xfrm>
        <a:prstGeom prst="rect">
          <a:avLst/>
        </a:prstGeom>
      </xdr:spPr>
    </xdr:pic>
    <xdr:clientData/>
  </xdr:twoCellAnchor>
  <xdr:twoCellAnchor editAs="oneCell">
    <xdr:from>
      <xdr:col>4</xdr:col>
      <xdr:colOff>281515</xdr:colOff>
      <xdr:row>12</xdr:row>
      <xdr:rowOff>117294</xdr:rowOff>
    </xdr:from>
    <xdr:to>
      <xdr:col>4</xdr:col>
      <xdr:colOff>914191</xdr:colOff>
      <xdr:row>13</xdr:row>
      <xdr:rowOff>140370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E3213F2-6421-4722-BD58-414F8411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 rot="21240941">
          <a:off x="4304875" y="5405574"/>
          <a:ext cx="632676" cy="6326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0</xdr:rowOff>
    </xdr:from>
    <xdr:to>
      <xdr:col>6</xdr:col>
      <xdr:colOff>1059180</xdr:colOff>
      <xdr:row>1</xdr:row>
      <xdr:rowOff>1184564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1BF5DD8-D62B-4D8E-A411-9F8535A4C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6080760" y="0"/>
          <a:ext cx="1592580" cy="1298864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</xdr:row>
      <xdr:rowOff>152399</xdr:rowOff>
    </xdr:from>
    <xdr:ext cx="3771900" cy="154686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35B308C-1138-43C3-ACFF-236A24C7BFAD}"/>
            </a:ext>
          </a:extLst>
        </xdr:cNvPr>
        <xdr:cNvSpPr txBox="1"/>
      </xdr:nvSpPr>
      <xdr:spPr>
        <a:xfrm>
          <a:off x="4023360" y="266699"/>
          <a:ext cx="3771900" cy="1546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754380</xdr:colOff>
      <xdr:row>1</xdr:row>
      <xdr:rowOff>0</xdr:rowOff>
    </xdr:from>
    <xdr:to>
      <xdr:col>7</xdr:col>
      <xdr:colOff>464819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073140" y="114300"/>
          <a:ext cx="2301239" cy="1143000"/>
        </a:xfrm>
        <a:prstGeom prst="rect">
          <a:avLst/>
        </a:prstGeom>
      </xdr:spPr>
    </xdr:pic>
    <xdr:clientData/>
  </xdr:twoCellAnchor>
  <xdr:oneCellAnchor>
    <xdr:from>
      <xdr:col>12</xdr:col>
      <xdr:colOff>28005</xdr:colOff>
      <xdr:row>1</xdr:row>
      <xdr:rowOff>541020</xdr:rowOff>
    </xdr:from>
    <xdr:ext cx="1143000" cy="84253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FDC952D-0D43-5D84-29F0-D22337598CF2}"/>
            </a:ext>
          </a:extLst>
        </xdr:cNvPr>
        <xdr:cNvSpPr txBox="1"/>
      </xdr:nvSpPr>
      <xdr:spPr>
        <a:xfrm>
          <a:off x="11739945" y="655320"/>
          <a:ext cx="1143000" cy="842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ja-JP" altLang="en-US" sz="900">
              <a:hlinkClick xmlns:r="http://schemas.openxmlformats.org/officeDocument/2006/relationships" r:id="rId2" tooltip="https://www.sasagawa-brand.co.jp/tada/detail.php?id=1284&amp;cid=4&amp;cid2=17"/>
            </a:rPr>
            <a:t>この写真</a:t>
          </a:r>
          <a:r>
            <a:rPr lang="ja-JP" altLang="en-US" sz="900"/>
            <a:t> の作成者 不明な作成者 は </a:t>
          </a:r>
          <a:r>
            <a:rPr lang="ja-JP" altLang="en-US" sz="900">
              <a:hlinkClick xmlns:r="http://schemas.openxmlformats.org/officeDocument/2006/relationships" r:id="rId3" tooltip="https://creativecommons.org/licenses/by/3.0/"/>
            </a:rPr>
            <a:t>CC BY</a:t>
          </a:r>
          <a:r>
            <a:rPr lang="ja-JP" altLang="en-US" sz="900"/>
            <a:t> のライセンスを許諾されています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239095</xdr:colOff>
      <xdr:row>0</xdr:row>
      <xdr:rowOff>0</xdr:rowOff>
    </xdr:from>
    <xdr:to>
      <xdr:col>7</xdr:col>
      <xdr:colOff>1082040</xdr:colOff>
      <xdr:row>1</xdr:row>
      <xdr:rowOff>1173480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8096106-36E4-4157-B236-45C22520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6853255" y="0"/>
          <a:ext cx="2138345" cy="1287780"/>
        </a:xfrm>
        <a:prstGeom prst="rect">
          <a:avLst/>
        </a:prstGeom>
      </xdr:spPr>
    </xdr:pic>
    <xdr:clientData/>
  </xdr:twoCellAnchor>
  <xdr:oneCellAnchor>
    <xdr:from>
      <xdr:col>11</xdr:col>
      <xdr:colOff>259080</xdr:colOff>
      <xdr:row>8</xdr:row>
      <xdr:rowOff>281940</xdr:rowOff>
    </xdr:from>
    <xdr:ext cx="184731" cy="25654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58B492E-E60E-4CA5-BEEC-F8CB14CA4EF9}"/>
            </a:ext>
          </a:extLst>
        </xdr:cNvPr>
        <xdr:cNvSpPr txBox="1"/>
      </xdr:nvSpPr>
      <xdr:spPr>
        <a:xfrm>
          <a:off x="11079480" y="3863340"/>
          <a:ext cx="184731" cy="256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10</xdr:col>
      <xdr:colOff>106680</xdr:colOff>
      <xdr:row>1</xdr:row>
      <xdr:rowOff>403860</xdr:rowOff>
    </xdr:from>
    <xdr:to>
      <xdr:col>11</xdr:col>
      <xdr:colOff>281940</xdr:colOff>
      <xdr:row>2</xdr:row>
      <xdr:rowOff>45720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8824824-110B-468A-A507-FB2F3895B808}"/>
            </a:ext>
          </a:extLst>
        </xdr:cNvPr>
        <xdr:cNvSpPr txBox="1"/>
      </xdr:nvSpPr>
      <xdr:spPr>
        <a:xfrm>
          <a:off x="10187940" y="518160"/>
          <a:ext cx="914400" cy="914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oneCellAnchor>
    <xdr:from>
      <xdr:col>14</xdr:col>
      <xdr:colOff>68580</xdr:colOff>
      <xdr:row>4</xdr:row>
      <xdr:rowOff>182880</xdr:rowOff>
    </xdr:from>
    <xdr:ext cx="184731" cy="25654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AD43CE5-3CDD-4EFA-8956-385AA54D8B49}"/>
            </a:ext>
          </a:extLst>
        </xdr:cNvPr>
        <xdr:cNvSpPr txBox="1"/>
      </xdr:nvSpPr>
      <xdr:spPr>
        <a:xfrm>
          <a:off x="13106400" y="2057400"/>
          <a:ext cx="184731" cy="256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1158240</xdr:colOff>
      <xdr:row>1</xdr:row>
      <xdr:rowOff>144780</xdr:rowOff>
    </xdr:from>
    <xdr:to>
      <xdr:col>7</xdr:col>
      <xdr:colOff>1051560</xdr:colOff>
      <xdr:row>1</xdr:row>
      <xdr:rowOff>1203960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EAC83A3-0154-DE69-6D4D-8B578706ADBA}"/>
            </a:ext>
          </a:extLst>
        </xdr:cNvPr>
        <xdr:cNvSpPr txBox="1"/>
      </xdr:nvSpPr>
      <xdr:spPr>
        <a:xfrm>
          <a:off x="5181600" y="259080"/>
          <a:ext cx="3779520" cy="10591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 editAs="oneCell">
    <xdr:from>
      <xdr:col>14</xdr:col>
      <xdr:colOff>0</xdr:colOff>
      <xdr:row>14</xdr:row>
      <xdr:rowOff>0</xdr:rowOff>
    </xdr:from>
    <xdr:to>
      <xdr:col>18</xdr:col>
      <xdr:colOff>377190</xdr:colOff>
      <xdr:row>22</xdr:row>
      <xdr:rowOff>57150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3FBE642-B569-CE4C-70DF-5D5CEE6E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3037820" y="6141720"/>
          <a:ext cx="3333750" cy="2000250"/>
        </a:xfrm>
        <a:prstGeom prst="rect">
          <a:avLst/>
        </a:prstGeom>
      </xdr:spPr>
    </xdr:pic>
    <xdr:clientData/>
  </xdr:twoCellAnchor>
  <xdr:oneCellAnchor>
    <xdr:from>
      <xdr:col>14</xdr:col>
      <xdr:colOff>0</xdr:colOff>
      <xdr:row>22</xdr:row>
      <xdr:rowOff>57150</xdr:rowOff>
    </xdr:from>
    <xdr:ext cx="3333750" cy="392415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3332BD6-B536-7BC1-6B74-5596383A1C03}"/>
            </a:ext>
          </a:extLst>
        </xdr:cNvPr>
        <xdr:cNvSpPr txBox="1"/>
      </xdr:nvSpPr>
      <xdr:spPr>
        <a:xfrm>
          <a:off x="13037820" y="8141970"/>
          <a:ext cx="333375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ja-JP" altLang="en-US" sz="900">
              <a:hlinkClick xmlns:r="http://schemas.openxmlformats.org/officeDocument/2006/relationships" r:id="rId2" tooltip="https://www.sasagawa-brand.co.jp/tada/detail.php?id=79&amp;cid=4&amp;cid2=8"/>
            </a:rPr>
            <a:t>この写真</a:t>
          </a:r>
          <a:r>
            <a:rPr lang="ja-JP" altLang="en-US" sz="900"/>
            <a:t> の作成者 不明な作成者 は </a:t>
          </a:r>
          <a:r>
            <a:rPr lang="ja-JP" altLang="en-US" sz="900">
              <a:hlinkClick xmlns:r="http://schemas.openxmlformats.org/officeDocument/2006/relationships" r:id="rId3" tooltip="https://creativecommons.org/licenses/by-nc/3.0/"/>
            </a:rPr>
            <a:t>CC BY-NC</a:t>
          </a:r>
          <a:r>
            <a:rPr lang="ja-JP" altLang="en-US" sz="900"/>
            <a:t> のライセンスを許諾されています</a:t>
          </a:r>
        </a:p>
      </xdr:txBody>
    </xdr:sp>
    <xdr:clientData/>
  </xdr:oneCellAnchor>
  <xdr:twoCellAnchor editAs="oneCell">
    <xdr:from>
      <xdr:col>4</xdr:col>
      <xdr:colOff>530860</xdr:colOff>
      <xdr:row>0</xdr:row>
      <xdr:rowOff>83820</xdr:rowOff>
    </xdr:from>
    <xdr:to>
      <xdr:col>6</xdr:col>
      <xdr:colOff>22860</xdr:colOff>
      <xdr:row>1</xdr:row>
      <xdr:rowOff>1219200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9B96E55-AE60-4448-9724-08A99ED7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4554220" y="83820"/>
          <a:ext cx="2082800" cy="1249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0</xdr:rowOff>
    </xdr:from>
    <xdr:to>
      <xdr:col>9</xdr:col>
      <xdr:colOff>3175</xdr:colOff>
      <xdr:row>1</xdr:row>
      <xdr:rowOff>1143000</xdr:rowOff>
    </xdr:to>
    <xdr:pic>
      <xdr:nvPicPr>
        <xdr:cNvPr id="3" name="画像 2" descr="春の建物と木" title="ヘッダー春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8325" y="114300"/>
          <a:ext cx="390842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563880</xdr:colOff>
      <xdr:row>1</xdr:row>
      <xdr:rowOff>457200</xdr:rowOff>
    </xdr:from>
    <xdr:to>
      <xdr:col>7</xdr:col>
      <xdr:colOff>876300</xdr:colOff>
      <xdr:row>1</xdr:row>
      <xdr:rowOff>1181100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4D29CB1-58AF-4AAB-925B-1CAEA3B760AD}"/>
            </a:ext>
          </a:extLst>
        </xdr:cNvPr>
        <xdr:cNvSpPr txBox="1"/>
      </xdr:nvSpPr>
      <xdr:spPr>
        <a:xfrm>
          <a:off x="5882640" y="571500"/>
          <a:ext cx="290322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 editAs="oneCell">
    <xdr:from>
      <xdr:col>5</xdr:col>
      <xdr:colOff>571500</xdr:colOff>
      <xdr:row>0</xdr:row>
      <xdr:rowOff>99061</xdr:rowOff>
    </xdr:from>
    <xdr:to>
      <xdr:col>7</xdr:col>
      <xdr:colOff>922020</xdr:colOff>
      <xdr:row>1</xdr:row>
      <xdr:rowOff>1239927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60FCF6B-C31F-4D5A-85F8-EEC9410B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890260" y="99061"/>
          <a:ext cx="2941320" cy="1255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1277600</xdr:colOff>
      <xdr:row>1</xdr:row>
      <xdr:rowOff>0</xdr:rowOff>
    </xdr:from>
    <xdr:to>
      <xdr:col>7</xdr:col>
      <xdr:colOff>975359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596360" y="114300"/>
          <a:ext cx="2288559" cy="1143000"/>
        </a:xfrm>
        <a:prstGeom prst="rect">
          <a:avLst/>
        </a:prstGeom>
      </xdr:spPr>
    </xdr:pic>
    <xdr:clientData/>
  </xdr:twoCellAnchor>
  <xdr:oneCellAnchor>
    <xdr:from>
      <xdr:col>5</xdr:col>
      <xdr:colOff>1277601</xdr:colOff>
      <xdr:row>1</xdr:row>
      <xdr:rowOff>1143000</xdr:rowOff>
    </xdr:from>
    <xdr:ext cx="1680882" cy="22666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95E9CE8-8076-4486-B3F0-332A1DAB806C}"/>
            </a:ext>
          </a:extLst>
        </xdr:cNvPr>
        <xdr:cNvSpPr txBox="1"/>
      </xdr:nvSpPr>
      <xdr:spPr>
        <a:xfrm>
          <a:off x="6596361" y="1257300"/>
          <a:ext cx="1680882" cy="226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45720</xdr:rowOff>
    </xdr:from>
    <xdr:to>
      <xdr:col>7</xdr:col>
      <xdr:colOff>1036320</xdr:colOff>
      <xdr:row>1</xdr:row>
      <xdr:rowOff>1135380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E048418-AABD-4179-B801-04CF611B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661660" y="45720"/>
          <a:ext cx="3284220" cy="1203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403860</xdr:colOff>
      <xdr:row>0</xdr:row>
      <xdr:rowOff>1</xdr:rowOff>
    </xdr:from>
    <xdr:to>
      <xdr:col>8</xdr:col>
      <xdr:colOff>15240</xdr:colOff>
      <xdr:row>1</xdr:row>
      <xdr:rowOff>1234441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7C8C36A-11E0-4A82-BA77-CE898FFB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722620" y="1"/>
          <a:ext cx="3497580" cy="13487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143892</xdr:colOff>
      <xdr:row>9</xdr:row>
      <xdr:rowOff>331611</xdr:rowOff>
    </xdr:from>
    <xdr:to>
      <xdr:col>12</xdr:col>
      <xdr:colOff>620889</xdr:colOff>
      <xdr:row>16</xdr:row>
      <xdr:rowOff>69064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E74DF3C-629C-4238-B490-5CE3093B6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2733281" y="4445000"/>
          <a:ext cx="7151552" cy="2848953"/>
        </a:xfrm>
        <a:prstGeom prst="rect">
          <a:avLst/>
        </a:prstGeom>
      </xdr:spPr>
    </xdr:pic>
    <xdr:clientData/>
  </xdr:twoCellAnchor>
  <xdr:twoCellAnchor>
    <xdr:from>
      <xdr:col>6</xdr:col>
      <xdr:colOff>747887</xdr:colOff>
      <xdr:row>6</xdr:row>
      <xdr:rowOff>63499</xdr:rowOff>
    </xdr:from>
    <xdr:to>
      <xdr:col>11</xdr:col>
      <xdr:colOff>677331</xdr:colOff>
      <xdr:row>9</xdr:row>
      <xdr:rowOff>112888</xdr:rowOff>
    </xdr:to>
    <xdr:sp macro="" textlink="">
      <xdr:nvSpPr>
        <xdr:cNvPr id="4" name="吹き出し: 円形 3">
          <a:extLst>
            <a:ext uri="{FF2B5EF4-FFF2-40B4-BE49-F238E27FC236}">
              <a16:creationId xmlns:a16="http://schemas.microsoft.com/office/drawing/2014/main" id="{97AF56F0-54FE-46DC-B8DC-5B84B0C77763}"/>
            </a:ext>
          </a:extLst>
        </xdr:cNvPr>
        <xdr:cNvSpPr/>
      </xdr:nvSpPr>
      <xdr:spPr>
        <a:xfrm>
          <a:off x="5355165" y="2843388"/>
          <a:ext cx="3852333" cy="1382889"/>
        </a:xfrm>
        <a:prstGeom prst="wedgeEllipseCallout">
          <a:avLst>
            <a:gd name="adj1" fmla="val -25229"/>
            <a:gd name="adj2" fmla="val 97704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53808</xdr:colOff>
      <xdr:row>1</xdr:row>
      <xdr:rowOff>0</xdr:rowOff>
    </xdr:from>
    <xdr:to>
      <xdr:col>7</xdr:col>
      <xdr:colOff>1226820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667968" y="114300"/>
          <a:ext cx="246841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5">
      <a:majorFont>
        <a:latin typeface="Cambria"/>
        <a:ea typeface=""/>
        <a:cs typeface=""/>
      </a:majorFont>
      <a:minorFont>
        <a:latin typeface="Lucida Br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/>
  </sheetPr>
  <dimension ref="A1:AJ15"/>
  <sheetViews>
    <sheetView showGridLines="0" showRowColHeaders="0" zoomScaleNormal="100" workbookViewId="0">
      <selection activeCell="AH9" sqref="AH9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2" customWidth="1"/>
    <col min="10" max="10" width="8.6328125" style="2" customWidth="1"/>
    <col min="11" max="12" width="12.453125" style="2" customWidth="1"/>
    <col min="13" max="13" width="1.6328125" style="2" customWidth="1"/>
    <col min="14" max="16384" width="8.81640625" style="2"/>
  </cols>
  <sheetData>
    <row r="1" spans="1:36" ht="9" customHeight="1" x14ac:dyDescent="0.3">
      <c r="I1" s="2" t="s">
        <v>1</v>
      </c>
    </row>
    <row r="2" spans="1:36" ht="100.5" customHeight="1" x14ac:dyDescent="0.3">
      <c r="B2" s="151" t="str">
        <f>"1月 "&amp;2026</f>
        <v>1月 2026</v>
      </c>
      <c r="C2" s="151"/>
      <c r="D2" s="151"/>
      <c r="E2" s="3"/>
      <c r="F2" s="3"/>
      <c r="G2" s="3"/>
      <c r="H2" s="4"/>
    </row>
    <row r="3" spans="1:36" s="5" customFormat="1" ht="19.5" customHeight="1" thickBot="1" x14ac:dyDescent="0.35">
      <c r="A3" s="1"/>
      <c r="B3" s="143" t="str">
        <f>週の始まり</f>
        <v>日曜日</v>
      </c>
      <c r="C3" s="143" t="str">
        <f t="shared" ref="C3:H3" si="0">TEXT(C4,"aaaa")</f>
        <v>月曜日</v>
      </c>
      <c r="D3" s="143" t="str">
        <f t="shared" si="0"/>
        <v>火曜日</v>
      </c>
      <c r="E3" s="143" t="str">
        <f t="shared" si="0"/>
        <v>水曜日</v>
      </c>
      <c r="F3" s="143" t="str">
        <f t="shared" si="0"/>
        <v>木曜日</v>
      </c>
      <c r="G3" s="143" t="str">
        <f t="shared" si="0"/>
        <v>金曜日</v>
      </c>
      <c r="H3" s="143" t="str">
        <f t="shared" si="0"/>
        <v>土曜日</v>
      </c>
      <c r="K3" s="152" t="s">
        <v>2</v>
      </c>
      <c r="L3" s="152"/>
    </row>
    <row r="4" spans="1:36" s="8" customFormat="1" ht="19.5" customHeight="1" x14ac:dyDescent="0.3">
      <c r="A4" s="6"/>
      <c r="B4" s="98">
        <f t="array" ref="B4:H4">DaysAndWeeks+DATE(CalendarYear,1,1)-WEEKDAY(DATE(CalendarYear,1,1),(週の始まり="月曜日")+1)+1</f>
        <v>46019</v>
      </c>
      <c r="C4" s="38">
        <v>46020</v>
      </c>
      <c r="D4" s="38">
        <v>46021</v>
      </c>
      <c r="E4" s="38">
        <v>46022</v>
      </c>
      <c r="F4" s="38">
        <v>46023</v>
      </c>
      <c r="G4" s="38">
        <v>46024</v>
      </c>
      <c r="H4" s="38">
        <v>46025</v>
      </c>
      <c r="K4" s="9" t="s">
        <v>3</v>
      </c>
      <c r="L4" s="10" t="s">
        <v>5</v>
      </c>
    </row>
    <row r="5" spans="1:36" s="13" customFormat="1" ht="48" customHeight="1" x14ac:dyDescent="0.3">
      <c r="A5" s="11"/>
      <c r="B5" s="96"/>
      <c r="C5" s="96"/>
      <c r="D5" s="96"/>
      <c r="E5" s="96"/>
      <c r="F5" s="96"/>
      <c r="G5" s="96"/>
      <c r="H5" s="96"/>
      <c r="K5" s="14">
        <v>2026</v>
      </c>
      <c r="L5" s="15" t="s">
        <v>4</v>
      </c>
    </row>
    <row r="6" spans="1:36" s="8" customFormat="1" ht="19.5" customHeight="1" x14ac:dyDescent="0.3">
      <c r="A6" s="6"/>
      <c r="B6" s="97">
        <f t="array" ref="B6:H6">DaysAndWeeks+DATE(CalendarYear,1,1)-WEEKDAY(DATE(CalendarYear,1,1),(週の始まり="月曜日")+1)+8</f>
        <v>46026</v>
      </c>
      <c r="C6" s="144">
        <v>46027</v>
      </c>
      <c r="D6" s="144">
        <v>46028</v>
      </c>
      <c r="E6" s="144">
        <v>46029</v>
      </c>
      <c r="F6" s="144">
        <v>46030</v>
      </c>
      <c r="G6" s="144">
        <v>46031</v>
      </c>
      <c r="H6" s="144">
        <v>46032</v>
      </c>
    </row>
    <row r="7" spans="1:36" s="13" customFormat="1" ht="48" customHeight="1" x14ac:dyDescent="0.3">
      <c r="A7" s="11"/>
      <c r="B7" s="96"/>
      <c r="C7" s="148" t="s">
        <v>258</v>
      </c>
      <c r="D7" s="148" t="s">
        <v>257</v>
      </c>
      <c r="E7" s="149" t="s">
        <v>269</v>
      </c>
      <c r="F7" s="145" t="s">
        <v>268</v>
      </c>
      <c r="G7" s="145" t="s">
        <v>260</v>
      </c>
      <c r="H7" s="145"/>
    </row>
    <row r="8" spans="1:36" s="8" customFormat="1" ht="19.5" customHeight="1" x14ac:dyDescent="0.3">
      <c r="A8" s="6"/>
      <c r="B8" s="98">
        <f t="array" ref="B8:H8">DaysAndWeeks+DATE(CalendarYear,1,1)-WEEKDAY(DATE(CalendarYear,1,1),(週の始まり="月曜日")+1)+15</f>
        <v>46033</v>
      </c>
      <c r="C8" s="146">
        <v>46034</v>
      </c>
      <c r="D8" s="146">
        <v>46035</v>
      </c>
      <c r="E8" s="146">
        <v>46036</v>
      </c>
      <c r="F8" s="146">
        <v>46037</v>
      </c>
      <c r="G8" s="146">
        <v>46038</v>
      </c>
      <c r="H8" s="146">
        <v>46039</v>
      </c>
    </row>
    <row r="9" spans="1:36" s="13" customFormat="1" ht="48" customHeight="1" x14ac:dyDescent="0.3">
      <c r="A9" s="11"/>
      <c r="B9" s="80"/>
      <c r="C9" s="80"/>
      <c r="D9" s="147" t="s">
        <v>261</v>
      </c>
      <c r="E9" s="147" t="s">
        <v>262</v>
      </c>
      <c r="F9" s="147" t="s">
        <v>263</v>
      </c>
      <c r="G9" s="147" t="s">
        <v>264</v>
      </c>
      <c r="H9" s="147"/>
    </row>
    <row r="10" spans="1:36" s="8" customFormat="1" ht="19.5" customHeight="1" x14ac:dyDescent="0.3">
      <c r="A10" s="6"/>
      <c r="B10" s="97">
        <f t="array" ref="B10:H10">DaysAndWeeks+DATE(CalendarYear,1,1)-WEEKDAY(DATE(CalendarYear,1,1),(週の始まり="月曜日")+1)+22</f>
        <v>46040</v>
      </c>
      <c r="C10" s="144">
        <v>46041</v>
      </c>
      <c r="D10" s="144">
        <v>46042</v>
      </c>
      <c r="E10" s="144">
        <v>46043</v>
      </c>
      <c r="F10" s="144">
        <v>46044</v>
      </c>
      <c r="G10" s="144">
        <v>46045</v>
      </c>
      <c r="H10" s="144">
        <v>46046</v>
      </c>
      <c r="AJ10" s="2"/>
    </row>
    <row r="11" spans="1:36" s="13" customFormat="1" ht="48" customHeight="1" x14ac:dyDescent="0.3">
      <c r="A11" s="11"/>
      <c r="B11" s="96"/>
      <c r="C11" s="145" t="s">
        <v>266</v>
      </c>
      <c r="D11" s="145" t="s">
        <v>259</v>
      </c>
      <c r="E11" s="145" t="s">
        <v>267</v>
      </c>
      <c r="F11" s="145" t="s">
        <v>270</v>
      </c>
      <c r="G11" s="145" t="s">
        <v>271</v>
      </c>
      <c r="H11" s="145"/>
      <c r="K11" s="78"/>
    </row>
    <row r="12" spans="1:36" s="8" customFormat="1" ht="19.5" customHeight="1" x14ac:dyDescent="0.3">
      <c r="A12" s="6"/>
      <c r="B12" s="98">
        <f t="array" ref="B12:H12">DaysAndWeeks+DATE(CalendarYear,1,1)-WEEKDAY(DATE(CalendarYear,1,1),(週の始まり="月曜日")+1)+29</f>
        <v>46047</v>
      </c>
      <c r="C12" s="146">
        <v>46048</v>
      </c>
      <c r="D12" s="146">
        <v>46049</v>
      </c>
      <c r="E12" s="146">
        <v>46050</v>
      </c>
      <c r="F12" s="146">
        <v>46051</v>
      </c>
      <c r="G12" s="146">
        <v>46052</v>
      </c>
      <c r="H12" s="146">
        <v>46053</v>
      </c>
    </row>
    <row r="13" spans="1:36" s="13" customFormat="1" ht="48" customHeight="1" x14ac:dyDescent="0.3">
      <c r="A13" s="11"/>
      <c r="B13" s="80"/>
      <c r="C13" s="147" t="s">
        <v>272</v>
      </c>
      <c r="D13" s="147" t="s">
        <v>273</v>
      </c>
      <c r="E13" s="147" t="s">
        <v>265</v>
      </c>
      <c r="F13" s="147" t="s">
        <v>274</v>
      </c>
      <c r="G13" s="147" t="s">
        <v>275</v>
      </c>
      <c r="H13" s="147"/>
    </row>
    <row r="14" spans="1:36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36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2">
    <mergeCell ref="B2:D2"/>
    <mergeCell ref="K3:L3"/>
  </mergeCells>
  <phoneticPr fontId="1" type="noConversion"/>
  <conditionalFormatting sqref="B4:G4">
    <cfRule type="expression" dxfId="24" priority="23">
      <formula>DAY(B4)&gt;8</formula>
    </cfRule>
  </conditionalFormatting>
  <conditionalFormatting sqref="B12:H12">
    <cfRule type="expression" dxfId="23" priority="24">
      <formula>AND(DAY(B12)&gt;=1,DAY(B12)&lt;=15)</formula>
    </cfRule>
  </conditionalFormatting>
  <dataValidations count="11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N37"/>
  <sheetViews>
    <sheetView showGridLines="0" showRowColHeaders="0" topLeftCell="A10" workbookViewId="0">
      <selection activeCell="D14" sqref="B14:H14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14" ht="9" customHeight="1" x14ac:dyDescent="0.3">
      <c r="I1" s="1" t="s">
        <v>1</v>
      </c>
    </row>
    <row r="2" spans="1:14" s="2" customFormat="1" ht="100.5" customHeight="1" x14ac:dyDescent="0.3">
      <c r="B2" s="157" t="s">
        <v>71</v>
      </c>
      <c r="C2" s="157"/>
      <c r="D2" s="157"/>
      <c r="E2" s="3"/>
      <c r="F2" s="3"/>
      <c r="G2" s="3"/>
      <c r="H2" s="4"/>
    </row>
    <row r="3" spans="1:14" s="5" customFormat="1" ht="19.5" customHeight="1" x14ac:dyDescent="0.3">
      <c r="A3" s="1"/>
      <c r="B3" s="36" t="str">
        <f>週の始まり</f>
        <v>日曜日</v>
      </c>
      <c r="C3" s="36" t="str">
        <f t="shared" ref="C3:H3" si="0">TEXT(C4,"aaaa")</f>
        <v>月曜日</v>
      </c>
      <c r="D3" s="36" t="str">
        <f t="shared" si="0"/>
        <v>火曜日</v>
      </c>
      <c r="E3" s="36" t="str">
        <f t="shared" si="0"/>
        <v>水曜日</v>
      </c>
      <c r="F3" s="36" t="str">
        <f t="shared" si="0"/>
        <v>木曜日</v>
      </c>
      <c r="G3" s="36" t="str">
        <f t="shared" si="0"/>
        <v>金曜日</v>
      </c>
      <c r="H3" s="36" t="str">
        <f t="shared" si="0"/>
        <v>土曜日</v>
      </c>
    </row>
    <row r="4" spans="1:14" s="8" customFormat="1" ht="19.5" customHeight="1" x14ac:dyDescent="0.3">
      <c r="A4" s="6"/>
      <c r="B4" s="98">
        <f t="array" ref="B4:H4">DaysAndWeeks+DATE(CalendarYear,8,1)-WEEKDAY(DATE(CalendarYear,8,1),(週の始まり="月曜日")+1)+1</f>
        <v>46229</v>
      </c>
      <c r="C4" s="38">
        <v>46230</v>
      </c>
      <c r="D4" s="38">
        <v>46231</v>
      </c>
      <c r="E4" s="38">
        <v>46232</v>
      </c>
      <c r="F4" s="38">
        <v>46233</v>
      </c>
      <c r="G4" s="38">
        <v>46234</v>
      </c>
      <c r="H4" s="38">
        <v>46235</v>
      </c>
    </row>
    <row r="5" spans="1:14" s="13" customFormat="1" ht="48" customHeight="1" x14ac:dyDescent="0.3">
      <c r="A5" s="11"/>
      <c r="B5" s="96"/>
      <c r="C5" s="22"/>
      <c r="D5" s="22"/>
      <c r="F5" s="76"/>
      <c r="G5" s="76" t="s">
        <v>174</v>
      </c>
      <c r="H5" s="22"/>
      <c r="L5" s="77"/>
      <c r="N5" s="78"/>
    </row>
    <row r="6" spans="1:14" s="8" customFormat="1" ht="19.5" customHeight="1" x14ac:dyDescent="0.3">
      <c r="A6" s="6"/>
      <c r="B6" s="97">
        <f t="array" ref="B6:H6">DaysAndWeeks+DATE(CalendarYear,8,1)-WEEKDAY(DATE(CalendarYear,8,1),(週の始まり="月曜日")+1)+8</f>
        <v>46236</v>
      </c>
      <c r="C6" s="23">
        <v>46237</v>
      </c>
      <c r="D6" s="23">
        <v>46238</v>
      </c>
      <c r="E6" s="23">
        <v>46239</v>
      </c>
      <c r="F6" s="23">
        <v>46240</v>
      </c>
      <c r="G6" s="23">
        <v>46241</v>
      </c>
      <c r="H6" s="23">
        <v>46242</v>
      </c>
    </row>
    <row r="7" spans="1:14" s="13" customFormat="1" ht="48" customHeight="1" x14ac:dyDescent="0.3">
      <c r="A7" s="11"/>
      <c r="B7" s="96"/>
      <c r="C7" s="76" t="s">
        <v>175</v>
      </c>
      <c r="D7" s="117" t="s">
        <v>188</v>
      </c>
      <c r="E7" s="76" t="s">
        <v>187</v>
      </c>
      <c r="F7" s="79" t="s">
        <v>186</v>
      </c>
      <c r="G7" s="79" t="s">
        <v>176</v>
      </c>
      <c r="H7" s="22"/>
    </row>
    <row r="8" spans="1:14" s="8" customFormat="1" ht="19.5" customHeight="1" x14ac:dyDescent="0.3">
      <c r="A8" s="6"/>
      <c r="B8" s="98">
        <f t="array" ref="B8:H8">DaysAndWeeks+DATE(CalendarYear,8,1)-WEEKDAY(DATE(CalendarYear,8,1),(週の始まり="月曜日")+1)+15</f>
        <v>46243</v>
      </c>
      <c r="C8" s="24">
        <v>46244</v>
      </c>
      <c r="D8" s="24">
        <v>46245</v>
      </c>
      <c r="E8" s="24">
        <v>46246</v>
      </c>
      <c r="F8" s="24">
        <v>46247</v>
      </c>
      <c r="G8" s="24">
        <v>46248</v>
      </c>
      <c r="H8" s="24">
        <v>46249</v>
      </c>
    </row>
    <row r="9" spans="1:14" s="13" customFormat="1" ht="48" customHeight="1" x14ac:dyDescent="0.3">
      <c r="A9" s="11"/>
      <c r="B9" s="80"/>
      <c r="C9" s="80"/>
      <c r="D9" s="133" t="s">
        <v>189</v>
      </c>
      <c r="E9" s="80"/>
      <c r="F9" s="81"/>
      <c r="G9" s="134"/>
      <c r="H9" s="25"/>
    </row>
    <row r="10" spans="1:14" s="8" customFormat="1" ht="19.5" customHeight="1" x14ac:dyDescent="0.3">
      <c r="A10" s="6"/>
      <c r="B10" s="97">
        <f t="array" ref="B10:H10">DaysAndWeeks+DATE(CalendarYear,8,1)-WEEKDAY(DATE(CalendarYear,8,1),(週の始まり="月曜日")+1)+22</f>
        <v>46250</v>
      </c>
      <c r="C10" s="23">
        <v>46251</v>
      </c>
      <c r="D10" s="23">
        <v>46252</v>
      </c>
      <c r="E10" s="23">
        <v>46253</v>
      </c>
      <c r="F10" s="23">
        <v>46254</v>
      </c>
      <c r="G10" s="23">
        <v>46255</v>
      </c>
      <c r="H10" s="23">
        <v>46256</v>
      </c>
    </row>
    <row r="11" spans="1:14" s="13" customFormat="1" ht="48" customHeight="1" x14ac:dyDescent="0.3">
      <c r="A11" s="11"/>
      <c r="B11" s="96"/>
      <c r="C11" s="75" t="s">
        <v>177</v>
      </c>
      <c r="D11" s="76" t="s">
        <v>178</v>
      </c>
      <c r="E11" s="82" t="s">
        <v>179</v>
      </c>
      <c r="F11" s="13" t="s">
        <v>180</v>
      </c>
      <c r="G11" s="76" t="s">
        <v>181</v>
      </c>
      <c r="H11" s="22"/>
    </row>
    <row r="12" spans="1:14" s="8" customFormat="1" ht="19.5" customHeight="1" x14ac:dyDescent="0.3">
      <c r="A12" s="6"/>
      <c r="B12" s="98">
        <f t="array" ref="B12:H12">DaysAndWeeks+DATE(CalendarYear,8,1)-WEEKDAY(DATE(CalendarYear,8,1),(週の始まり="月曜日")+1)+29</f>
        <v>46257</v>
      </c>
      <c r="C12" s="24">
        <v>46258</v>
      </c>
      <c r="D12" s="24">
        <v>46259</v>
      </c>
      <c r="E12" s="24">
        <v>46260</v>
      </c>
      <c r="F12" s="24">
        <v>46261</v>
      </c>
      <c r="G12" s="24">
        <v>46262</v>
      </c>
      <c r="H12" s="24">
        <v>46263</v>
      </c>
    </row>
    <row r="13" spans="1:14" s="13" customFormat="1" ht="48" customHeight="1" x14ac:dyDescent="0.3">
      <c r="A13" s="11"/>
      <c r="B13" s="80"/>
      <c r="C13" s="25" t="s">
        <v>182</v>
      </c>
      <c r="D13" s="25" t="s">
        <v>183</v>
      </c>
      <c r="E13" s="25" t="s">
        <v>184</v>
      </c>
      <c r="F13" s="25" t="s">
        <v>185</v>
      </c>
      <c r="G13" s="25" t="s">
        <v>83</v>
      </c>
      <c r="H13" s="25"/>
    </row>
    <row r="14" spans="1:14" s="8" customFormat="1" ht="19.5" customHeight="1" x14ac:dyDescent="0.3">
      <c r="A14" s="6"/>
      <c r="B14" s="20" t="s">
        <v>190</v>
      </c>
      <c r="C14" s="20"/>
      <c r="D14" s="158" t="s">
        <v>191</v>
      </c>
      <c r="E14" s="158"/>
      <c r="F14" s="158"/>
      <c r="G14" s="158"/>
      <c r="H14" s="158"/>
    </row>
    <row r="15" spans="1:14" s="13" customFormat="1" ht="48" customHeight="1" x14ac:dyDescent="0.3">
      <c r="A15" s="11"/>
      <c r="B15" s="21"/>
      <c r="C15" s="21"/>
      <c r="D15" s="159"/>
      <c r="E15" s="159"/>
      <c r="F15" s="159"/>
      <c r="G15" s="159"/>
      <c r="H15" s="159"/>
    </row>
    <row r="16" spans="1:14" x14ac:dyDescent="0.3">
      <c r="B16" s="37"/>
      <c r="C16" s="37"/>
      <c r="D16" s="37"/>
      <c r="E16" s="37"/>
      <c r="F16" s="37"/>
      <c r="G16" s="37"/>
      <c r="H16" s="37"/>
    </row>
    <row r="17" spans="2:8" x14ac:dyDescent="0.3">
      <c r="B17" s="37"/>
      <c r="C17" s="37"/>
      <c r="D17" s="37"/>
      <c r="E17" s="37"/>
      <c r="F17" s="37"/>
      <c r="G17" s="37"/>
      <c r="H17" s="37"/>
    </row>
    <row r="18" spans="2:8" x14ac:dyDescent="0.3">
      <c r="B18" s="37"/>
      <c r="C18" s="37"/>
      <c r="D18" s="37"/>
      <c r="E18" s="37"/>
      <c r="F18" s="37"/>
      <c r="G18" s="37"/>
      <c r="H18" s="37"/>
    </row>
    <row r="19" spans="2:8" x14ac:dyDescent="0.3">
      <c r="B19" s="37"/>
      <c r="C19" s="37"/>
      <c r="D19" s="37"/>
      <c r="E19" s="37"/>
      <c r="F19" s="37"/>
      <c r="G19" s="37"/>
      <c r="H19" s="37"/>
    </row>
    <row r="20" spans="2:8" x14ac:dyDescent="0.3">
      <c r="B20" s="37"/>
      <c r="C20" s="37"/>
      <c r="D20" s="37"/>
      <c r="E20" s="37"/>
      <c r="F20" s="37"/>
      <c r="G20" s="37"/>
      <c r="H20" s="37"/>
    </row>
    <row r="21" spans="2:8" x14ac:dyDescent="0.3">
      <c r="B21" s="37"/>
      <c r="C21" s="37"/>
      <c r="D21" s="37"/>
      <c r="E21" s="37"/>
      <c r="F21" s="37"/>
      <c r="G21" s="37"/>
      <c r="H21" s="37"/>
    </row>
    <row r="22" spans="2:8" x14ac:dyDescent="0.3">
      <c r="B22" s="37"/>
      <c r="C22" s="37"/>
      <c r="D22" s="37"/>
      <c r="E22" s="37"/>
      <c r="F22" s="37"/>
      <c r="G22" s="37"/>
      <c r="H22" s="37"/>
    </row>
    <row r="23" spans="2:8" x14ac:dyDescent="0.3">
      <c r="B23" s="37"/>
      <c r="C23" s="37"/>
      <c r="D23" s="37"/>
      <c r="E23" s="37"/>
      <c r="F23" s="37"/>
      <c r="G23" s="37"/>
      <c r="H23" s="37"/>
    </row>
    <row r="24" spans="2:8" x14ac:dyDescent="0.3">
      <c r="B24" s="37"/>
      <c r="C24" s="37"/>
      <c r="D24" s="37"/>
      <c r="E24" s="37"/>
      <c r="F24" s="37"/>
      <c r="G24" s="37"/>
      <c r="H24" s="37"/>
    </row>
    <row r="25" spans="2:8" x14ac:dyDescent="0.3">
      <c r="B25" s="37"/>
      <c r="C25" s="37"/>
      <c r="D25" s="37"/>
      <c r="E25" s="37"/>
      <c r="F25" s="37"/>
      <c r="G25" s="37"/>
      <c r="H25" s="37"/>
    </row>
    <row r="26" spans="2:8" x14ac:dyDescent="0.3">
      <c r="B26" s="37"/>
      <c r="C26" s="37"/>
      <c r="D26" s="37"/>
      <c r="E26" s="37"/>
      <c r="F26" s="37"/>
      <c r="G26" s="37"/>
      <c r="H26" s="37"/>
    </row>
    <row r="27" spans="2:8" x14ac:dyDescent="0.3">
      <c r="B27" s="37"/>
      <c r="C27" s="37"/>
      <c r="D27" s="37"/>
      <c r="E27" s="37"/>
      <c r="F27" s="37"/>
      <c r="G27" s="37"/>
      <c r="H27" s="37"/>
    </row>
    <row r="28" spans="2:8" x14ac:dyDescent="0.3">
      <c r="B28" s="37"/>
      <c r="C28" s="37"/>
      <c r="D28" s="37"/>
      <c r="E28" s="37"/>
      <c r="F28" s="37"/>
      <c r="G28" s="37"/>
      <c r="H28" s="37"/>
    </row>
    <row r="29" spans="2:8" x14ac:dyDescent="0.3">
      <c r="B29" s="37"/>
      <c r="C29" s="37"/>
      <c r="D29" s="37"/>
      <c r="E29" s="37"/>
      <c r="F29" s="37"/>
      <c r="G29" s="37"/>
      <c r="H29" s="37"/>
    </row>
    <row r="30" spans="2:8" x14ac:dyDescent="0.3">
      <c r="B30" s="37"/>
      <c r="C30" s="37"/>
      <c r="D30" s="37"/>
      <c r="E30" s="37"/>
      <c r="F30" s="37"/>
      <c r="G30" s="37"/>
      <c r="H30" s="37"/>
    </row>
    <row r="31" spans="2:8" x14ac:dyDescent="0.3">
      <c r="B31" s="37"/>
      <c r="C31" s="37"/>
      <c r="D31" s="37"/>
      <c r="E31" s="37"/>
      <c r="F31" s="37"/>
      <c r="G31" s="37"/>
      <c r="H31" s="37"/>
    </row>
    <row r="32" spans="2:8" x14ac:dyDescent="0.3">
      <c r="B32" s="37"/>
      <c r="C32" s="37"/>
      <c r="D32" s="37"/>
      <c r="E32" s="37"/>
      <c r="F32" s="37"/>
      <c r="G32" s="37"/>
      <c r="H32" s="37"/>
    </row>
    <row r="33" spans="2:8" x14ac:dyDescent="0.3">
      <c r="B33" s="37"/>
      <c r="C33" s="37"/>
      <c r="D33" s="37"/>
      <c r="E33" s="37"/>
      <c r="F33" s="37"/>
      <c r="G33" s="37"/>
      <c r="H33" s="37"/>
    </row>
    <row r="34" spans="2:8" x14ac:dyDescent="0.3">
      <c r="B34" s="37"/>
      <c r="C34" s="37"/>
      <c r="D34" s="37"/>
      <c r="E34" s="37"/>
      <c r="F34" s="37"/>
      <c r="G34" s="37"/>
      <c r="H34" s="37"/>
    </row>
    <row r="35" spans="2:8" x14ac:dyDescent="0.3">
      <c r="B35" s="37"/>
      <c r="C35" s="37"/>
      <c r="D35" s="37"/>
      <c r="E35" s="37"/>
      <c r="F35" s="37"/>
      <c r="G35" s="37"/>
      <c r="H35" s="37"/>
    </row>
    <row r="36" spans="2:8" x14ac:dyDescent="0.3">
      <c r="B36" s="37"/>
      <c r="C36" s="37"/>
      <c r="D36" s="37"/>
      <c r="E36" s="37"/>
      <c r="F36" s="37"/>
      <c r="G36" s="37"/>
      <c r="H36" s="37"/>
    </row>
    <row r="37" spans="2:8" x14ac:dyDescent="0.3">
      <c r="B37" s="37"/>
      <c r="C37" s="37"/>
      <c r="D37" s="37"/>
      <c r="E37" s="37"/>
      <c r="F37" s="37"/>
      <c r="G37" s="37"/>
      <c r="H37" s="37"/>
    </row>
  </sheetData>
  <mergeCells count="3">
    <mergeCell ref="B2:D2"/>
    <mergeCell ref="D14:H14"/>
    <mergeCell ref="D15:H15"/>
  </mergeCells>
  <phoneticPr fontId="25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B2" sqref="B2:H15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84" t="str">
        <f>"10 月 "</f>
        <v xml:space="preserve">10 月 </v>
      </c>
      <c r="C2" s="184"/>
      <c r="D2" s="184"/>
      <c r="E2" s="3"/>
      <c r="F2" s="3"/>
      <c r="G2" s="3"/>
      <c r="H2" s="4"/>
    </row>
    <row r="3" spans="1:9" s="5" customFormat="1" ht="19.5" customHeight="1" x14ac:dyDescent="0.3">
      <c r="A3" s="1"/>
      <c r="B3" s="137" t="str">
        <f>週の始まり</f>
        <v>日曜日</v>
      </c>
      <c r="C3" s="137" t="str">
        <f t="shared" ref="C3:H3" si="0">TEXT(C4,"aaaa")</f>
        <v>月曜日</v>
      </c>
      <c r="D3" s="137" t="str">
        <f t="shared" si="0"/>
        <v>火曜日</v>
      </c>
      <c r="E3" s="137" t="str">
        <f t="shared" si="0"/>
        <v>水曜日</v>
      </c>
      <c r="F3" s="137" t="str">
        <f t="shared" si="0"/>
        <v>木曜日</v>
      </c>
      <c r="G3" s="137" t="str">
        <f t="shared" si="0"/>
        <v>金曜日</v>
      </c>
      <c r="H3" s="137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DaysAndWeeks+DATE(CalendarYear,10,1)-WEEKDAY(DATE(CalendarYear,10,1),(週の始まり="月曜日")+1)+1</f>
        <v>46292</v>
      </c>
      <c r="C4" s="38">
        <v>46293</v>
      </c>
      <c r="D4" s="38">
        <v>46294</v>
      </c>
      <c r="E4" s="38">
        <v>46295</v>
      </c>
      <c r="F4" s="38">
        <v>46296</v>
      </c>
      <c r="G4" s="38">
        <v>46297</v>
      </c>
      <c r="H4" s="38">
        <v>46298</v>
      </c>
    </row>
    <row r="5" spans="1:9" s="13" customFormat="1" ht="48" customHeight="1" x14ac:dyDescent="0.3">
      <c r="A5" s="11"/>
      <c r="B5" s="96"/>
      <c r="C5" s="96"/>
      <c r="D5" s="96"/>
      <c r="E5" s="138" t="s">
        <v>201</v>
      </c>
      <c r="F5" s="138" t="s">
        <v>202</v>
      </c>
      <c r="G5" s="138" t="s">
        <v>203</v>
      </c>
      <c r="H5" s="96"/>
    </row>
    <row r="6" spans="1:9" s="8" customFormat="1" ht="19.5" customHeight="1" x14ac:dyDescent="0.3">
      <c r="A6" s="6"/>
      <c r="B6" s="97">
        <f t="array" ref="B6:H6">DaysAndWeeks+DATE(CalendarYear,10,1)-WEEKDAY(DATE(CalendarYear,10,1),(週の始まり="月曜日")+1)+8</f>
        <v>46299</v>
      </c>
      <c r="C6" s="23">
        <v>46300</v>
      </c>
      <c r="D6" s="23">
        <v>46301</v>
      </c>
      <c r="E6" s="23">
        <v>46302</v>
      </c>
      <c r="F6" s="23">
        <v>46303</v>
      </c>
      <c r="G6" s="23">
        <v>46304</v>
      </c>
      <c r="H6" s="97">
        <v>46305</v>
      </c>
    </row>
    <row r="7" spans="1:9" s="13" customFormat="1" ht="48" customHeight="1" x14ac:dyDescent="0.3">
      <c r="A7" s="11"/>
      <c r="B7" s="96"/>
      <c r="C7" s="22" t="s">
        <v>204</v>
      </c>
      <c r="D7" s="22" t="s">
        <v>205</v>
      </c>
      <c r="E7" s="22" t="s">
        <v>219</v>
      </c>
      <c r="F7" s="22" t="s">
        <v>206</v>
      </c>
      <c r="G7" s="22" t="s">
        <v>207</v>
      </c>
      <c r="H7" s="96"/>
    </row>
    <row r="8" spans="1:9" s="8" customFormat="1" ht="19.5" customHeight="1" x14ac:dyDescent="0.3">
      <c r="A8" s="6"/>
      <c r="B8" s="98">
        <f t="array" ref="B8:H8">DaysAndWeeks+DATE(CalendarYear,10,1)-WEEKDAY(DATE(CalendarYear,10,1),(週の始まり="月曜日")+1)+15</f>
        <v>46306</v>
      </c>
      <c r="C8" s="24">
        <v>46307</v>
      </c>
      <c r="D8" s="24">
        <v>46308</v>
      </c>
      <c r="E8" s="24">
        <v>46309</v>
      </c>
      <c r="F8" s="24">
        <v>46310</v>
      </c>
      <c r="G8" s="24">
        <v>46311</v>
      </c>
      <c r="H8" s="98">
        <v>46312</v>
      </c>
    </row>
    <row r="9" spans="1:9" s="13" customFormat="1" ht="48" customHeight="1" x14ac:dyDescent="0.3">
      <c r="A9" s="11"/>
      <c r="B9" s="80"/>
      <c r="C9" s="80"/>
      <c r="D9" s="25" t="s">
        <v>208</v>
      </c>
      <c r="E9" s="25" t="s">
        <v>209</v>
      </c>
      <c r="F9" s="25" t="s">
        <v>210</v>
      </c>
      <c r="G9" s="25" t="s">
        <v>211</v>
      </c>
      <c r="H9" s="80"/>
    </row>
    <row r="10" spans="1:9" s="8" customFormat="1" ht="19.5" customHeight="1" x14ac:dyDescent="0.3">
      <c r="A10" s="6"/>
      <c r="B10" s="97">
        <f t="array" ref="B10:H10">DaysAndWeeks+DATE(CalendarYear,10,1)-WEEKDAY(DATE(CalendarYear,10,1),(週の始まり="月曜日")+1)+22</f>
        <v>46313</v>
      </c>
      <c r="C10" s="23">
        <v>46314</v>
      </c>
      <c r="D10" s="23">
        <v>46315</v>
      </c>
      <c r="E10" s="23">
        <v>46316</v>
      </c>
      <c r="F10" s="23">
        <v>46317</v>
      </c>
      <c r="G10" s="23">
        <v>46318</v>
      </c>
      <c r="H10" s="97">
        <v>46319</v>
      </c>
    </row>
    <row r="11" spans="1:9" s="13" customFormat="1" ht="48" customHeight="1" x14ac:dyDescent="0.3">
      <c r="A11" s="11"/>
      <c r="B11" s="96"/>
      <c r="C11" s="22" t="s">
        <v>211</v>
      </c>
      <c r="D11" s="22" t="s">
        <v>212</v>
      </c>
      <c r="E11" s="22" t="s">
        <v>213</v>
      </c>
      <c r="F11" s="22" t="s">
        <v>214</v>
      </c>
      <c r="G11" s="22" t="s">
        <v>207</v>
      </c>
      <c r="H11" s="96"/>
    </row>
    <row r="12" spans="1:9" s="8" customFormat="1" ht="19.5" customHeight="1" x14ac:dyDescent="0.3">
      <c r="A12" s="6"/>
      <c r="B12" s="98">
        <f t="array" ref="B12:H12">DaysAndWeeks+DATE(CalendarYear,10,1)-WEEKDAY(DATE(CalendarYear,10,1),(週の始まり="月曜日")+1)+29</f>
        <v>46320</v>
      </c>
      <c r="C12" s="24">
        <v>46321</v>
      </c>
      <c r="D12" s="24">
        <v>46322</v>
      </c>
      <c r="E12" s="24">
        <v>46323</v>
      </c>
      <c r="F12" s="24">
        <v>46324</v>
      </c>
      <c r="G12" s="24">
        <v>46325</v>
      </c>
      <c r="H12" s="24">
        <v>46326</v>
      </c>
    </row>
    <row r="13" spans="1:9" s="13" customFormat="1" ht="48" customHeight="1" x14ac:dyDescent="0.3">
      <c r="A13" s="11"/>
      <c r="B13" s="139" t="s">
        <v>218</v>
      </c>
      <c r="C13" s="25" t="s">
        <v>215</v>
      </c>
      <c r="D13" s="25" t="s">
        <v>217</v>
      </c>
      <c r="E13" s="25" t="s">
        <v>220</v>
      </c>
      <c r="F13" s="25" t="s">
        <v>221</v>
      </c>
      <c r="G13" s="25" t="s">
        <v>216</v>
      </c>
      <c r="H13" s="25"/>
    </row>
    <row r="14" spans="1:9" s="8" customFormat="1" ht="19.5" customHeight="1" x14ac:dyDescent="0.3">
      <c r="A14" s="6"/>
      <c r="B14" s="23">
        <f t="array" ref="B14:C14">DaysAndWeeks+DATE(CalendarYear,10,1)-WEEKDAY(DATE(CalendarYear,10,1),(週の始まり="月曜日")+1)+36</f>
        <v>46327</v>
      </c>
      <c r="C14" s="23">
        <v>46328</v>
      </c>
      <c r="D14" s="185" t="s">
        <v>0</v>
      </c>
      <c r="E14" s="185"/>
      <c r="F14" s="185"/>
      <c r="G14" s="185"/>
      <c r="H14" s="185"/>
    </row>
    <row r="15" spans="1:9" s="13" customFormat="1" ht="48" customHeight="1" x14ac:dyDescent="0.3">
      <c r="A15" s="11"/>
      <c r="B15" s="22"/>
      <c r="C15" s="22"/>
      <c r="D15" s="153"/>
      <c r="E15" s="153"/>
      <c r="F15" s="153"/>
      <c r="G15" s="153"/>
      <c r="H15" s="153"/>
    </row>
  </sheetData>
  <mergeCells count="3">
    <mergeCell ref="B2:D2"/>
    <mergeCell ref="D14:H14"/>
    <mergeCell ref="D15:H15"/>
  </mergeCells>
  <phoneticPr fontId="25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K15"/>
  <sheetViews>
    <sheetView showGridLines="0" showRowColHeaders="0" zoomScaleNormal="100" workbookViewId="0">
      <selection activeCell="D14" sqref="D14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11" ht="9" customHeight="1" x14ac:dyDescent="0.3">
      <c r="I1" s="1" t="s">
        <v>1</v>
      </c>
    </row>
    <row r="2" spans="1:11" s="2" customFormat="1" ht="100.5" customHeight="1" x14ac:dyDescent="0.3">
      <c r="B2" s="184" t="str">
        <f>"9 月"</f>
        <v>9 月</v>
      </c>
      <c r="C2" s="184"/>
      <c r="D2" s="184"/>
      <c r="E2" s="3"/>
      <c r="F2" s="3"/>
      <c r="G2" s="3"/>
      <c r="H2" s="4"/>
    </row>
    <row r="3" spans="1:11" s="5" customFormat="1" ht="19.5" customHeight="1" x14ac:dyDescent="0.3">
      <c r="A3" s="1"/>
      <c r="B3" s="95" t="str">
        <f>週の始まり</f>
        <v>日曜日</v>
      </c>
      <c r="C3" s="95" t="str">
        <f t="shared" ref="C3:H3" si="0">TEXT(C4,"aaaa")</f>
        <v>月曜日</v>
      </c>
      <c r="D3" s="95" t="str">
        <f t="shared" si="0"/>
        <v>火曜日</v>
      </c>
      <c r="E3" s="95" t="str">
        <f t="shared" si="0"/>
        <v>水曜日</v>
      </c>
      <c r="F3" s="95" t="str">
        <f t="shared" si="0"/>
        <v>木曜日</v>
      </c>
      <c r="G3" s="95" t="str">
        <f t="shared" si="0"/>
        <v>金曜日</v>
      </c>
      <c r="H3" s="95" t="str">
        <f t="shared" si="0"/>
        <v>土曜日</v>
      </c>
    </row>
    <row r="4" spans="1:11" s="8" customFormat="1" ht="19.5" customHeight="1" x14ac:dyDescent="0.3">
      <c r="A4" s="6"/>
      <c r="B4" s="24">
        <f t="array" ref="B4:H4">DaysAndWeeks+DATE(CalendarYear,9,1)-WEEKDAY(DATE(CalendarYear,9,1),(週の始まり="月曜日")+1)+1</f>
        <v>46264</v>
      </c>
      <c r="C4" s="24">
        <v>46265</v>
      </c>
      <c r="D4" s="24">
        <v>46266</v>
      </c>
      <c r="E4" s="24">
        <v>46267</v>
      </c>
      <c r="F4" s="24">
        <v>46268</v>
      </c>
      <c r="G4" s="24">
        <v>46269</v>
      </c>
      <c r="H4" s="24">
        <v>46270</v>
      </c>
    </row>
    <row r="5" spans="1:11" s="13" customFormat="1" ht="48" customHeight="1" x14ac:dyDescent="0.3">
      <c r="A5" s="11"/>
      <c r="B5" s="96"/>
      <c r="C5" s="105" t="s">
        <v>194</v>
      </c>
      <c r="D5" s="99" t="s">
        <v>192</v>
      </c>
      <c r="E5" s="99" t="s">
        <v>86</v>
      </c>
      <c r="F5" s="99" t="s">
        <v>122</v>
      </c>
      <c r="G5" s="107" t="s">
        <v>193</v>
      </c>
      <c r="H5" s="99"/>
    </row>
    <row r="6" spans="1:11" s="8" customFormat="1" ht="19.5" customHeight="1" x14ac:dyDescent="0.3">
      <c r="A6" s="6"/>
      <c r="B6" s="97">
        <f t="array" ref="B6:H6">DaysAndWeeks+DATE(CalendarYear,9,1)-WEEKDAY(DATE(CalendarYear,9,1),(週の始まり="月曜日")+1)+8</f>
        <v>46271</v>
      </c>
      <c r="C6" s="100">
        <v>46272</v>
      </c>
      <c r="D6" s="100">
        <v>46273</v>
      </c>
      <c r="E6" s="100">
        <v>46274</v>
      </c>
      <c r="F6" s="100">
        <v>46275</v>
      </c>
      <c r="G6" s="108">
        <v>46276</v>
      </c>
      <c r="H6" s="100">
        <v>46277</v>
      </c>
    </row>
    <row r="7" spans="1:11" s="13" customFormat="1" ht="48" customHeight="1" x14ac:dyDescent="0.3">
      <c r="A7" s="11"/>
      <c r="B7" s="96"/>
      <c r="C7" s="99" t="s">
        <v>82</v>
      </c>
      <c r="D7" s="99" t="s">
        <v>195</v>
      </c>
      <c r="E7" s="99" t="s">
        <v>196</v>
      </c>
      <c r="F7" s="99" t="s">
        <v>80</v>
      </c>
      <c r="G7" s="99" t="s">
        <v>81</v>
      </c>
      <c r="H7" s="99"/>
      <c r="K7" s="78"/>
    </row>
    <row r="8" spans="1:11" s="8" customFormat="1" ht="19.5" customHeight="1" x14ac:dyDescent="0.3">
      <c r="A8" s="6"/>
      <c r="B8" s="98">
        <f t="array" ref="B8:H8">DaysAndWeeks+DATE(CalendarYear,9,1)-WEEKDAY(DATE(CalendarYear,9,1),(週の始まり="月曜日")+1)+15</f>
        <v>46278</v>
      </c>
      <c r="C8" s="101">
        <v>46279</v>
      </c>
      <c r="D8" s="101">
        <v>46280</v>
      </c>
      <c r="E8" s="101">
        <v>46281</v>
      </c>
      <c r="F8" s="101">
        <v>46282</v>
      </c>
      <c r="G8" s="101">
        <v>46283</v>
      </c>
      <c r="H8" s="101">
        <v>46284</v>
      </c>
    </row>
    <row r="9" spans="1:11" s="13" customFormat="1" ht="48" customHeight="1" x14ac:dyDescent="0.3">
      <c r="A9" s="11"/>
      <c r="B9" s="80"/>
      <c r="C9" s="102"/>
      <c r="D9" s="103" t="s">
        <v>87</v>
      </c>
      <c r="E9" s="103" t="s">
        <v>197</v>
      </c>
      <c r="F9" s="106" t="s">
        <v>84</v>
      </c>
      <c r="G9" s="135" t="s">
        <v>146</v>
      </c>
      <c r="H9" s="103"/>
    </row>
    <row r="10" spans="1:11" s="8" customFormat="1" ht="19.5" customHeight="1" x14ac:dyDescent="0.3">
      <c r="A10" s="6"/>
      <c r="B10" s="97">
        <f t="array" ref="B10:H10">DaysAndWeeks+DATE(CalendarYear,9,1)-WEEKDAY(DATE(CalendarYear,9,1),(週の始まり="月曜日")+1)+22</f>
        <v>46285</v>
      </c>
      <c r="C10" s="100">
        <v>46286</v>
      </c>
      <c r="D10" s="100">
        <v>46287</v>
      </c>
      <c r="E10" s="100">
        <v>46288</v>
      </c>
      <c r="F10" s="100">
        <v>46289</v>
      </c>
      <c r="G10" s="100">
        <v>46290</v>
      </c>
      <c r="H10" s="100">
        <v>46291</v>
      </c>
    </row>
    <row r="11" spans="1:11" s="13" customFormat="1" ht="48" customHeight="1" x14ac:dyDescent="0.3">
      <c r="A11" s="11"/>
      <c r="B11" s="96"/>
      <c r="C11" s="136" t="s">
        <v>198</v>
      </c>
      <c r="D11" s="104"/>
      <c r="E11" s="109" t="s">
        <v>85</v>
      </c>
      <c r="F11" s="105" t="s">
        <v>128</v>
      </c>
      <c r="G11" s="99" t="s">
        <v>118</v>
      </c>
      <c r="H11" s="99"/>
    </row>
    <row r="12" spans="1:11" s="8" customFormat="1" ht="19.5" customHeight="1" x14ac:dyDescent="0.3">
      <c r="A12" s="6"/>
      <c r="B12" s="98">
        <f t="array" ref="B12:H12">DaysAndWeeks+DATE(CalendarYear,9,1)-WEEKDAY(DATE(CalendarYear,9,1),(週の始まり="月曜日")+1)+29</f>
        <v>46292</v>
      </c>
      <c r="C12" s="101">
        <v>46293</v>
      </c>
      <c r="D12" s="101">
        <v>46294</v>
      </c>
      <c r="E12" s="101">
        <v>46295</v>
      </c>
      <c r="F12" s="101">
        <v>46296</v>
      </c>
      <c r="G12" s="101">
        <v>46297</v>
      </c>
      <c r="H12" s="101">
        <v>46298</v>
      </c>
    </row>
    <row r="13" spans="1:11" s="13" customFormat="1" ht="48" customHeight="1" x14ac:dyDescent="0.3">
      <c r="A13" s="11"/>
      <c r="B13" s="80"/>
      <c r="C13" s="103" t="s">
        <v>199</v>
      </c>
      <c r="D13" s="103" t="s">
        <v>200</v>
      </c>
      <c r="E13" s="103"/>
      <c r="F13" s="103"/>
      <c r="G13" s="103"/>
      <c r="H13" s="103"/>
    </row>
    <row r="14" spans="1:11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11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7" priority="1">
      <formula>DAY(B4)&gt;8</formula>
    </cfRule>
  </conditionalFormatting>
  <conditionalFormatting sqref="B12:H12">
    <cfRule type="expression" dxfId="6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4502-50D5-4D27-842B-8626E87C5567}">
  <sheetPr>
    <tabColor theme="5" tint="0.59999389629810485"/>
  </sheetPr>
  <dimension ref="A1:I15"/>
  <sheetViews>
    <sheetView workbookViewId="0">
      <selection sqref="A1:I15"/>
    </sheetView>
  </sheetViews>
  <sheetFormatPr defaultRowHeight="15" x14ac:dyDescent="0.3"/>
  <sheetData>
    <row r="1" spans="1:9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46.2" x14ac:dyDescent="0.3">
      <c r="A2" s="2"/>
      <c r="B2" s="184" t="str">
        <f>"10 月 "</f>
        <v xml:space="preserve">10 月 </v>
      </c>
      <c r="C2" s="184"/>
      <c r="D2" s="184"/>
      <c r="E2" s="3"/>
      <c r="F2" s="3"/>
      <c r="G2" s="3"/>
      <c r="H2" s="4"/>
      <c r="I2" s="2"/>
    </row>
    <row r="3" spans="1:9" ht="16.2" x14ac:dyDescent="0.3">
      <c r="A3" s="1"/>
      <c r="B3" s="137" t="str">
        <f>週の始まり</f>
        <v>日曜日</v>
      </c>
      <c r="C3" s="137" t="str">
        <f t="shared" ref="C3:H3" si="0">TEXT(C4,"aaaa")</f>
        <v>月曜日</v>
      </c>
      <c r="D3" s="137" t="str">
        <f t="shared" si="0"/>
        <v>火曜日</v>
      </c>
      <c r="E3" s="137" t="str">
        <f t="shared" si="0"/>
        <v>水曜日</v>
      </c>
      <c r="F3" s="137" t="str">
        <f t="shared" si="0"/>
        <v>木曜日</v>
      </c>
      <c r="G3" s="137" t="str">
        <f t="shared" si="0"/>
        <v>金曜日</v>
      </c>
      <c r="H3" s="137" t="str">
        <f t="shared" si="0"/>
        <v>土曜日</v>
      </c>
      <c r="I3" s="5"/>
    </row>
    <row r="4" spans="1:9" ht="16.2" x14ac:dyDescent="0.3">
      <c r="A4" s="6"/>
      <c r="B4" s="38">
        <f t="array" ref="B4:H4">DaysAndWeeks+DATE(CalendarYear,10,1)-WEEKDAY(DATE(CalendarYear,10,1),(週の始まり="月曜日")+1)+1</f>
        <v>46292</v>
      </c>
      <c r="C4" s="38">
        <v>46293</v>
      </c>
      <c r="D4" s="38">
        <v>46294</v>
      </c>
      <c r="E4" s="38">
        <v>46295</v>
      </c>
      <c r="F4" s="38">
        <v>46296</v>
      </c>
      <c r="G4" s="38">
        <v>46297</v>
      </c>
      <c r="H4" s="38">
        <v>46298</v>
      </c>
      <c r="I4" s="8"/>
    </row>
    <row r="5" spans="1:9" x14ac:dyDescent="0.3">
      <c r="A5" s="11"/>
      <c r="B5" s="96"/>
      <c r="C5" s="96"/>
      <c r="D5" s="96"/>
      <c r="E5" s="138" t="s">
        <v>201</v>
      </c>
      <c r="F5" s="138" t="s">
        <v>145</v>
      </c>
      <c r="G5" s="138" t="s">
        <v>123</v>
      </c>
      <c r="H5" s="96"/>
      <c r="I5" s="13"/>
    </row>
    <row r="6" spans="1:9" ht="16.2" x14ac:dyDescent="0.3">
      <c r="A6" s="6"/>
      <c r="B6" s="97">
        <f t="array" ref="B6:H6">DaysAndWeeks+DATE(CalendarYear,10,1)-WEEKDAY(DATE(CalendarYear,10,1),(週の始まり="月曜日")+1)+8</f>
        <v>46299</v>
      </c>
      <c r="C6" s="23">
        <v>46300</v>
      </c>
      <c r="D6" s="23">
        <v>46301</v>
      </c>
      <c r="E6" s="23">
        <v>46302</v>
      </c>
      <c r="F6" s="23">
        <v>46303</v>
      </c>
      <c r="G6" s="23">
        <v>46304</v>
      </c>
      <c r="H6" s="97">
        <v>46305</v>
      </c>
      <c r="I6" s="8"/>
    </row>
    <row r="7" spans="1:9" x14ac:dyDescent="0.3">
      <c r="A7" s="11"/>
      <c r="B7" s="96"/>
      <c r="C7" s="22" t="s">
        <v>204</v>
      </c>
      <c r="D7" s="22" t="s">
        <v>205</v>
      </c>
      <c r="E7" s="22" t="s">
        <v>106</v>
      </c>
      <c r="F7" s="22" t="s">
        <v>206</v>
      </c>
      <c r="G7" s="22" t="s">
        <v>119</v>
      </c>
      <c r="H7" s="96"/>
      <c r="I7" s="13"/>
    </row>
    <row r="8" spans="1:9" ht="16.2" x14ac:dyDescent="0.3">
      <c r="A8" s="6"/>
      <c r="B8" s="98">
        <f t="array" ref="B8:H8">DaysAndWeeks+DATE(CalendarYear,10,1)-WEEKDAY(DATE(CalendarYear,10,1),(週の始まり="月曜日")+1)+15</f>
        <v>46306</v>
      </c>
      <c r="C8" s="24">
        <v>46307</v>
      </c>
      <c r="D8" s="24">
        <v>46308</v>
      </c>
      <c r="E8" s="24">
        <v>46309</v>
      </c>
      <c r="F8" s="24">
        <v>46310</v>
      </c>
      <c r="G8" s="24">
        <v>46311</v>
      </c>
      <c r="H8" s="98">
        <v>46312</v>
      </c>
      <c r="I8" s="8"/>
    </row>
    <row r="9" spans="1:9" x14ac:dyDescent="0.3">
      <c r="A9" s="11"/>
      <c r="B9" s="80"/>
      <c r="C9" s="80"/>
      <c r="D9" s="25" t="s">
        <v>88</v>
      </c>
      <c r="E9" s="25" t="s">
        <v>86</v>
      </c>
      <c r="F9" s="25" t="s">
        <v>210</v>
      </c>
      <c r="G9" s="25" t="s">
        <v>115</v>
      </c>
      <c r="H9" s="80"/>
      <c r="I9" s="13"/>
    </row>
    <row r="10" spans="1:9" ht="16.2" x14ac:dyDescent="0.3">
      <c r="A10" s="6"/>
      <c r="B10" s="97">
        <f t="array" ref="B10:H10">DaysAndWeeks+DATE(CalendarYear,10,1)-WEEKDAY(DATE(CalendarYear,10,1),(週の始まり="月曜日")+1)+22</f>
        <v>46313</v>
      </c>
      <c r="C10" s="23">
        <v>46314</v>
      </c>
      <c r="D10" s="23">
        <v>46315</v>
      </c>
      <c r="E10" s="23">
        <v>46316</v>
      </c>
      <c r="F10" s="23">
        <v>46317</v>
      </c>
      <c r="G10" s="23">
        <v>46318</v>
      </c>
      <c r="H10" s="97">
        <v>46319</v>
      </c>
      <c r="I10" s="8"/>
    </row>
    <row r="11" spans="1:9" x14ac:dyDescent="0.3">
      <c r="A11" s="11"/>
      <c r="B11" s="96"/>
      <c r="C11" s="22" t="s">
        <v>115</v>
      </c>
      <c r="D11" s="22" t="s">
        <v>143</v>
      </c>
      <c r="E11" s="22" t="s">
        <v>213</v>
      </c>
      <c r="F11" s="22" t="s">
        <v>81</v>
      </c>
      <c r="G11" s="22" t="s">
        <v>119</v>
      </c>
      <c r="H11" s="96"/>
      <c r="I11" s="13"/>
    </row>
    <row r="12" spans="1:9" ht="16.2" x14ac:dyDescent="0.3">
      <c r="A12" s="6"/>
      <c r="B12" s="98">
        <f t="array" ref="B12:H12">DaysAndWeeks+DATE(CalendarYear,10,1)-WEEKDAY(DATE(CalendarYear,10,1),(週の始まり="月曜日")+1)+29</f>
        <v>46320</v>
      </c>
      <c r="C12" s="24">
        <v>46321</v>
      </c>
      <c r="D12" s="24">
        <v>46322</v>
      </c>
      <c r="E12" s="24">
        <v>46323</v>
      </c>
      <c r="F12" s="24">
        <v>46324</v>
      </c>
      <c r="G12" s="24">
        <v>46325</v>
      </c>
      <c r="H12" s="24">
        <v>46326</v>
      </c>
      <c r="I12" s="8"/>
    </row>
    <row r="13" spans="1:9" ht="22.8" x14ac:dyDescent="0.3">
      <c r="A13" s="11"/>
      <c r="B13" s="139" t="s">
        <v>218</v>
      </c>
      <c r="C13" s="25" t="s">
        <v>82</v>
      </c>
      <c r="D13" s="25" t="s">
        <v>217</v>
      </c>
      <c r="E13" s="25" t="s">
        <v>220</v>
      </c>
      <c r="F13" s="25" t="s">
        <v>80</v>
      </c>
      <c r="G13" s="25" t="s">
        <v>216</v>
      </c>
      <c r="H13" s="25"/>
      <c r="I13" s="13"/>
    </row>
    <row r="14" spans="1:9" ht="16.2" x14ac:dyDescent="0.3">
      <c r="A14" s="6"/>
      <c r="B14" s="23">
        <f t="array" ref="B14:C14">DaysAndWeeks+DATE(CalendarYear,10,1)-WEEKDAY(DATE(CalendarYear,10,1),(週の始まり="月曜日")+1)+36</f>
        <v>46327</v>
      </c>
      <c r="C14" s="23">
        <v>46328</v>
      </c>
      <c r="D14" s="185" t="s">
        <v>0</v>
      </c>
      <c r="E14" s="185"/>
      <c r="F14" s="185"/>
      <c r="G14" s="185"/>
      <c r="H14" s="185"/>
      <c r="I14" s="8"/>
    </row>
    <row r="15" spans="1:9" x14ac:dyDescent="0.3">
      <c r="A15" s="11"/>
      <c r="B15" s="22"/>
      <c r="C15" s="22"/>
      <c r="D15" s="153"/>
      <c r="E15" s="153"/>
      <c r="F15" s="153"/>
      <c r="G15" s="153"/>
      <c r="H15" s="153"/>
      <c r="I15" s="13"/>
    </row>
  </sheetData>
  <mergeCells count="3">
    <mergeCell ref="B2:D2"/>
    <mergeCell ref="D14:H14"/>
    <mergeCell ref="D15:H15"/>
  </mergeCells>
  <phoneticPr fontId="25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FBB089CF-CAA5-415E-A0C4-699504E2F41F}"/>
    <dataValidation allowBlank="1" showInputMessage="1" showErrorMessage="1" prompt="この行と行 7、9、11、13、15 は、一つ上のセルのカレンダー日に関連する毎日のメモを入力するためのセルです。" sqref="B5" xr:uid="{5C9EC526-BD08-4D93-BDD8-877526227518}"/>
    <dataValidation allowBlank="1" showInputMessage="1" prompt="このセルに毎月のメモを入力します" sqref="D15:H15" xr:uid="{651EA285-46FF-4F46-BB1C-22635E205A13}"/>
    <dataValidation allowBlank="1" showInputMessage="1" prompt="下のセルに毎月のメモを入力します" sqref="D14:H14" xr:uid="{2D4129D7-440A-41C4-ADD0-6CABCD76952D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67C809F4-8B05-4090-BA6E-F6DA31FDC9FA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F89DA53A-0D8E-4F1A-8654-0DFD66A6C103}"/>
    <dataValidation allowBlank="1" showInputMessage="1" showErrorMessage="1" prompt="10 月の月間カレンダー" sqref="A1" xr:uid="{68D34B44-D7B0-47C3-B25A-064F2BC27EAF}"/>
    <dataValidation allowBlank="1" showInputMessage="1" showErrorMessage="1" prompt="曜日は自動的に決定されます" sqref="C3:H3" xr:uid="{B6794EA6-A3A5-4E5A-B616-9FC3FB9C8901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16" workbookViewId="0">
      <selection activeCell="D22" sqref="D2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84" t="str">
        <f>"11 月 "</f>
        <v xml:space="preserve">11 月 </v>
      </c>
      <c r="C2" s="184"/>
      <c r="D2" s="184"/>
      <c r="E2" s="3"/>
      <c r="F2" s="3"/>
      <c r="G2" s="3"/>
      <c r="H2" s="4"/>
    </row>
    <row r="3" spans="1:9" s="5" customFormat="1" ht="19.5" customHeight="1" x14ac:dyDescent="0.3">
      <c r="A3" s="1"/>
      <c r="B3" s="95" t="str">
        <f>週の始まり</f>
        <v>日曜日</v>
      </c>
      <c r="C3" s="95" t="str">
        <f t="shared" ref="C3:H3" si="0">TEXT(C4,"aaaa")</f>
        <v>月曜日</v>
      </c>
      <c r="D3" s="95" t="str">
        <f t="shared" si="0"/>
        <v>火曜日</v>
      </c>
      <c r="E3" s="95" t="str">
        <f t="shared" si="0"/>
        <v>水曜日</v>
      </c>
      <c r="F3" s="95" t="str">
        <f t="shared" si="0"/>
        <v>木曜日</v>
      </c>
      <c r="G3" s="95" t="str">
        <f t="shared" si="0"/>
        <v>金曜日</v>
      </c>
      <c r="H3" s="95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DaysAndWeeks+DATE(CalendarYear,11,1)-WEEKDAY(DATE(CalendarYear,11,1),(週の始まり="月曜日")+1)+1</f>
        <v>46327</v>
      </c>
      <c r="C4" s="38">
        <v>46328</v>
      </c>
      <c r="D4" s="38">
        <v>46329</v>
      </c>
      <c r="E4" s="38">
        <v>46330</v>
      </c>
      <c r="F4" s="38">
        <v>46331</v>
      </c>
      <c r="G4" s="38">
        <v>46332</v>
      </c>
      <c r="H4" s="38">
        <v>46333</v>
      </c>
    </row>
    <row r="5" spans="1:9" s="13" customFormat="1" ht="48" customHeight="1" x14ac:dyDescent="0.3">
      <c r="A5" s="11"/>
      <c r="B5" s="28"/>
      <c r="C5" s="28"/>
      <c r="D5" s="28"/>
      <c r="E5" s="28"/>
      <c r="F5" s="28"/>
      <c r="G5" s="28"/>
      <c r="H5" s="28"/>
    </row>
    <row r="6" spans="1:9" s="8" customFormat="1" ht="19.5" customHeight="1" x14ac:dyDescent="0.3">
      <c r="A6" s="6"/>
      <c r="B6" s="110">
        <f t="array" ref="B6:H6">DaysAndWeeks+DATE(CalendarYear,11,1)-WEEKDAY(DATE(CalendarYear,11,1),(週の始まり="月曜日")+1)+8</f>
        <v>46334</v>
      </c>
      <c r="C6" s="30">
        <v>46335</v>
      </c>
      <c r="D6" s="30">
        <v>46336</v>
      </c>
      <c r="E6" s="30">
        <v>46337</v>
      </c>
      <c r="F6" s="30">
        <v>46338</v>
      </c>
      <c r="G6" s="30">
        <v>46339</v>
      </c>
      <c r="H6" s="30">
        <v>46340</v>
      </c>
    </row>
    <row r="7" spans="1:9" s="13" customFormat="1" ht="48" customHeight="1" x14ac:dyDescent="0.3">
      <c r="A7" s="11"/>
      <c r="B7" s="112"/>
      <c r="C7" s="113"/>
      <c r="D7" s="112" t="s">
        <v>222</v>
      </c>
      <c r="E7" s="28" t="s">
        <v>223</v>
      </c>
      <c r="F7" s="28" t="s">
        <v>224</v>
      </c>
      <c r="G7" s="28" t="s">
        <v>225</v>
      </c>
      <c r="H7" s="28"/>
    </row>
    <row r="8" spans="1:9" s="8" customFormat="1" ht="19.5" customHeight="1" x14ac:dyDescent="0.3">
      <c r="A8" s="6"/>
      <c r="B8" s="110">
        <f t="array" ref="B8:H8">DaysAndWeeks+DATE(CalendarYear,11,1)-WEEKDAY(DATE(CalendarYear,11,1),(週の始まり="月曜日")+1)+15</f>
        <v>46341</v>
      </c>
      <c r="C8" s="31">
        <v>46342</v>
      </c>
      <c r="D8" s="31">
        <v>46343</v>
      </c>
      <c r="E8" s="31">
        <v>46344</v>
      </c>
      <c r="F8" s="31">
        <v>46345</v>
      </c>
      <c r="G8" s="31">
        <v>46346</v>
      </c>
      <c r="H8" s="31">
        <v>46347</v>
      </c>
    </row>
    <row r="9" spans="1:9" s="13" customFormat="1" ht="48" customHeight="1" x14ac:dyDescent="0.3">
      <c r="A9" s="11"/>
      <c r="B9" s="111"/>
      <c r="C9" s="27" t="s">
        <v>226</v>
      </c>
      <c r="D9" s="112" t="s">
        <v>227</v>
      </c>
      <c r="E9" s="112" t="s">
        <v>228</v>
      </c>
      <c r="F9" s="112" t="s">
        <v>229</v>
      </c>
      <c r="G9" s="27" t="s">
        <v>230</v>
      </c>
      <c r="H9" s="35"/>
    </row>
    <row r="10" spans="1:9" s="8" customFormat="1" ht="19.5" customHeight="1" x14ac:dyDescent="0.3">
      <c r="A10" s="6"/>
      <c r="B10" s="110">
        <f t="array" ref="B10:H10">DaysAndWeeks+DATE(CalendarYear,11,1)-WEEKDAY(DATE(CalendarYear,11,1),(週の始まり="月曜日")+1)+22</f>
        <v>46348</v>
      </c>
      <c r="C10" s="30">
        <v>46349</v>
      </c>
      <c r="D10" s="30">
        <v>46350</v>
      </c>
      <c r="E10" s="30">
        <v>46351</v>
      </c>
      <c r="F10" s="30">
        <v>46352</v>
      </c>
      <c r="G10" s="30">
        <v>46353</v>
      </c>
      <c r="H10" s="110">
        <v>46354</v>
      </c>
    </row>
    <row r="11" spans="1:9" s="13" customFormat="1" ht="48" customHeight="1" x14ac:dyDescent="0.3">
      <c r="A11" s="11"/>
      <c r="B11" s="111"/>
      <c r="C11" s="28" t="s">
        <v>231</v>
      </c>
      <c r="D11" s="28" t="s">
        <v>232</v>
      </c>
      <c r="E11" s="29" t="s">
        <v>233</v>
      </c>
      <c r="F11" s="28" t="s">
        <v>234</v>
      </c>
      <c r="G11" s="27" t="s">
        <v>237</v>
      </c>
      <c r="H11" s="28"/>
    </row>
    <row r="12" spans="1:9" s="8" customFormat="1" ht="19.5" customHeight="1" x14ac:dyDescent="0.3">
      <c r="A12" s="6"/>
      <c r="B12" s="110">
        <f t="array" ref="B12:H12">DaysAndWeeks+DATE(CalendarYear,11,1)-WEEKDAY(DATE(CalendarYear,11,1),(週の始まり="月曜日")+1)+29</f>
        <v>46355</v>
      </c>
      <c r="C12" s="31">
        <v>46356</v>
      </c>
      <c r="D12" s="31">
        <v>46357</v>
      </c>
      <c r="E12" s="31">
        <v>46358</v>
      </c>
      <c r="F12" s="31">
        <v>46359</v>
      </c>
      <c r="G12" s="31">
        <v>46360</v>
      </c>
      <c r="H12" s="31">
        <v>46361</v>
      </c>
    </row>
    <row r="13" spans="1:9" s="13" customFormat="1" ht="48" customHeight="1" x14ac:dyDescent="0.3">
      <c r="A13" s="11"/>
      <c r="B13" s="111"/>
      <c r="C13" s="141"/>
      <c r="D13" s="112" t="s">
        <v>236</v>
      </c>
      <c r="E13" s="140" t="s">
        <v>235</v>
      </c>
      <c r="F13" s="112" t="s">
        <v>238</v>
      </c>
      <c r="G13" s="27" t="s">
        <v>239</v>
      </c>
      <c r="H13" s="27"/>
    </row>
    <row r="14" spans="1:9" s="8" customFormat="1" ht="19.5" customHeight="1" x14ac:dyDescent="0.3">
      <c r="A14" s="6"/>
      <c r="B14" s="110">
        <f t="array" ref="B14:C14">DaysAndWeeks+DATE(CalendarYear,11,1)-WEEKDAY(DATE(CalendarYear,11,1),(週の始まり="月曜日")+1)+36</f>
        <v>46362</v>
      </c>
      <c r="C14" s="30">
        <v>46363</v>
      </c>
      <c r="D14" s="186" t="s">
        <v>0</v>
      </c>
      <c r="E14" s="186"/>
      <c r="F14" s="186"/>
      <c r="G14" s="186"/>
      <c r="H14" s="186"/>
    </row>
    <row r="15" spans="1:9" s="13" customFormat="1" ht="48" customHeight="1" x14ac:dyDescent="0.3">
      <c r="A15" s="11"/>
      <c r="B15" s="111"/>
      <c r="C15" s="28"/>
      <c r="D15" s="187"/>
      <c r="E15" s="187"/>
      <c r="F15" s="187"/>
      <c r="G15" s="187"/>
      <c r="H15" s="187"/>
    </row>
  </sheetData>
  <mergeCells count="3">
    <mergeCell ref="B2:D2"/>
    <mergeCell ref="D14:H14"/>
    <mergeCell ref="D15:H15"/>
  </mergeCells>
  <phoneticPr fontId="25"/>
  <conditionalFormatting sqref="B4:G4">
    <cfRule type="expression" dxfId="3" priority="3">
      <formula>DAY(B4)&gt;8</formula>
    </cfRule>
  </conditionalFormatting>
  <conditionalFormatting sqref="B12:H12 B14:C14">
    <cfRule type="expression" dxfId="2" priority="4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workbookViewId="0">
      <selection activeCell="B2" sqref="B2:D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1" t="str">
        <f>"1月 "</f>
        <v xml:space="preserve">1月 </v>
      </c>
      <c r="C2" s="151"/>
      <c r="D2" s="151"/>
      <c r="E2" s="3"/>
      <c r="F2" s="3"/>
      <c r="G2" s="3"/>
      <c r="H2" s="4"/>
    </row>
    <row r="3" spans="1:9" s="5" customFormat="1" ht="19.5" customHeight="1" x14ac:dyDescent="0.3">
      <c r="A3" s="1"/>
      <c r="B3" s="114" t="str">
        <f>週の始まり</f>
        <v>日曜日</v>
      </c>
      <c r="C3" s="114" t="str">
        <f t="shared" ref="C3:H3" si="0">TEXT(C4,"aaaa")</f>
        <v>月曜日</v>
      </c>
      <c r="D3" s="114" t="str">
        <f t="shared" si="0"/>
        <v>火曜日</v>
      </c>
      <c r="E3" s="114" t="str">
        <f t="shared" si="0"/>
        <v>水曜日</v>
      </c>
      <c r="F3" s="114" t="str">
        <f t="shared" si="0"/>
        <v>木曜日</v>
      </c>
      <c r="G3" s="114" t="str">
        <f t="shared" si="0"/>
        <v>金曜日</v>
      </c>
      <c r="H3" s="114" t="str">
        <f t="shared" si="0"/>
        <v>土曜日</v>
      </c>
    </row>
    <row r="4" spans="1:9" s="8" customFormat="1" ht="19.5" customHeight="1" x14ac:dyDescent="0.3">
      <c r="A4" s="6"/>
      <c r="B4" s="24">
        <f t="array" ref="B4:H4">DaysAndWeeks+DATE(CalendarYear,12,1)-WEEKDAY(DATE(CalendarYear,12,1),(週の始まり="月曜日")+1)+1</f>
        <v>46355</v>
      </c>
      <c r="C4" s="24">
        <v>46356</v>
      </c>
      <c r="D4" s="24">
        <v>46357</v>
      </c>
      <c r="E4" s="24">
        <v>46358</v>
      </c>
      <c r="F4" s="24">
        <v>46359</v>
      </c>
      <c r="G4" s="24">
        <v>46360</v>
      </c>
      <c r="H4" s="24">
        <v>46361</v>
      </c>
    </row>
    <row r="5" spans="1:9" s="13" customFormat="1" ht="48" customHeight="1" x14ac:dyDescent="0.3">
      <c r="A5" s="11"/>
      <c r="B5" s="96"/>
      <c r="C5" s="22" t="s">
        <v>240</v>
      </c>
      <c r="D5" s="22" t="s">
        <v>241</v>
      </c>
      <c r="E5" s="142" t="s">
        <v>242</v>
      </c>
      <c r="F5" s="22" t="s">
        <v>243</v>
      </c>
      <c r="G5" s="22" t="s">
        <v>244</v>
      </c>
      <c r="H5" s="22"/>
    </row>
    <row r="6" spans="1:9" s="8" customFormat="1" ht="19.5" customHeight="1" x14ac:dyDescent="0.3">
      <c r="A6" s="6"/>
      <c r="B6" s="97">
        <f t="array" ref="B6:H6">DaysAndWeeks+DATE(CalendarYear,12,1)-WEEKDAY(DATE(CalendarYear,12,1),(週の始まり="月曜日")+1)+8</f>
        <v>46362</v>
      </c>
      <c r="C6" s="23">
        <v>46363</v>
      </c>
      <c r="D6" s="23">
        <v>46364</v>
      </c>
      <c r="E6" s="23">
        <v>46365</v>
      </c>
      <c r="F6" s="23">
        <v>46366</v>
      </c>
      <c r="G6" s="23">
        <v>46367</v>
      </c>
      <c r="H6" s="23">
        <v>46368</v>
      </c>
    </row>
    <row r="7" spans="1:9" s="13" customFormat="1" ht="48" customHeight="1" x14ac:dyDescent="0.3">
      <c r="A7" s="11"/>
      <c r="B7" s="96"/>
      <c r="C7" s="22" t="s">
        <v>245</v>
      </c>
      <c r="D7" s="76" t="s">
        <v>246</v>
      </c>
      <c r="E7" s="13" t="s">
        <v>247</v>
      </c>
      <c r="F7" s="22" t="s">
        <v>248</v>
      </c>
      <c r="G7" s="22" t="s">
        <v>89</v>
      </c>
      <c r="H7" s="22"/>
    </row>
    <row r="8" spans="1:9" s="8" customFormat="1" ht="19.5" customHeight="1" x14ac:dyDescent="0.3">
      <c r="A8" s="6"/>
      <c r="B8" s="98">
        <f t="array" ref="B8:H8">DaysAndWeeks+DATE(CalendarYear,12,1)-WEEKDAY(DATE(CalendarYear,12,1),(週の始まり="月曜日")+1)+15</f>
        <v>46369</v>
      </c>
      <c r="C8" s="24">
        <v>46370</v>
      </c>
      <c r="D8" s="24">
        <v>46371</v>
      </c>
      <c r="E8" s="24">
        <v>46372</v>
      </c>
      <c r="F8" s="24">
        <v>46373</v>
      </c>
      <c r="G8" s="24">
        <v>46374</v>
      </c>
      <c r="H8" s="24">
        <v>46375</v>
      </c>
    </row>
    <row r="9" spans="1:9" s="13" customFormat="1" ht="48" customHeight="1" x14ac:dyDescent="0.3">
      <c r="A9" s="11"/>
      <c r="B9" s="80"/>
      <c r="C9" s="25" t="s">
        <v>249</v>
      </c>
      <c r="D9" s="25" t="s">
        <v>250</v>
      </c>
      <c r="E9" s="25" t="s">
        <v>242</v>
      </c>
      <c r="F9" s="25" t="s">
        <v>251</v>
      </c>
      <c r="G9" s="25" t="s">
        <v>252</v>
      </c>
      <c r="H9" s="25"/>
    </row>
    <row r="10" spans="1:9" s="8" customFormat="1" ht="19.5" customHeight="1" x14ac:dyDescent="0.3">
      <c r="A10" s="6"/>
      <c r="B10" s="97">
        <f t="array" ref="B10:H10">DaysAndWeeks+DATE(CalendarYear,12,1)-WEEKDAY(DATE(CalendarYear,12,1),(週の始まり="月曜日")+1)+22</f>
        <v>46376</v>
      </c>
      <c r="C10" s="23">
        <v>46377</v>
      </c>
      <c r="D10" s="23">
        <v>46378</v>
      </c>
      <c r="E10" s="23">
        <v>46379</v>
      </c>
      <c r="F10" s="23">
        <v>46380</v>
      </c>
      <c r="G10" s="23">
        <v>46381</v>
      </c>
      <c r="H10" s="23">
        <v>46382</v>
      </c>
    </row>
    <row r="11" spans="1:9" s="13" customFormat="1" ht="48" customHeight="1" x14ac:dyDescent="0.3">
      <c r="A11" s="11"/>
      <c r="B11" s="96"/>
      <c r="C11" s="22" t="s">
        <v>253</v>
      </c>
      <c r="D11" s="22" t="s">
        <v>90</v>
      </c>
      <c r="E11" s="76" t="s">
        <v>254</v>
      </c>
      <c r="F11" s="75" t="s">
        <v>255</v>
      </c>
      <c r="G11" s="75" t="s">
        <v>256</v>
      </c>
      <c r="H11" s="22"/>
    </row>
    <row r="12" spans="1:9" s="8" customFormat="1" ht="19.5" customHeight="1" x14ac:dyDescent="0.3">
      <c r="A12" s="6"/>
      <c r="B12" s="98">
        <f t="array" ref="B12:H12">DaysAndWeeks+DATE(CalendarYear,12,1)-WEEKDAY(DATE(CalendarYear,12,1),(週の始まり="月曜日")+1)+29</f>
        <v>46383</v>
      </c>
      <c r="C12" s="98">
        <v>46384</v>
      </c>
      <c r="D12" s="98">
        <v>46385</v>
      </c>
      <c r="E12" s="98">
        <v>46386</v>
      </c>
      <c r="F12" s="98">
        <v>46387</v>
      </c>
      <c r="G12" s="98">
        <v>46388</v>
      </c>
      <c r="H12" s="98">
        <v>46389</v>
      </c>
    </row>
    <row r="13" spans="1:9" s="13" customFormat="1" ht="48" customHeight="1" x14ac:dyDescent="0.3">
      <c r="A13" s="11"/>
      <c r="B13" s="80"/>
      <c r="C13" s="80"/>
      <c r="D13" s="80"/>
      <c r="E13" s="80"/>
      <c r="F13" s="80"/>
      <c r="G13" s="80"/>
      <c r="H13" s="80"/>
    </row>
    <row r="14" spans="1:9" s="8" customFormat="1" ht="19.5" customHeight="1" x14ac:dyDescent="0.3">
      <c r="A14" s="6"/>
      <c r="B14" s="97">
        <f t="array" ref="B14:C14">DaysAndWeeks+DATE(CalendarYear,12,1)-WEEKDAY(DATE(CalendarYear,12,1),(週の始まり="月曜日")+1)+36</f>
        <v>46390</v>
      </c>
      <c r="C14" s="97">
        <v>46391</v>
      </c>
      <c r="D14" s="185" t="s">
        <v>0</v>
      </c>
      <c r="E14" s="185"/>
      <c r="F14" s="185"/>
      <c r="G14" s="185"/>
      <c r="H14" s="185"/>
    </row>
    <row r="15" spans="1:9" s="13" customFormat="1" ht="48" customHeight="1" x14ac:dyDescent="0.3">
      <c r="A15" s="11"/>
      <c r="B15" s="96"/>
      <c r="C15" s="96"/>
      <c r="D15" s="153"/>
      <c r="E15" s="153"/>
      <c r="F15" s="153"/>
      <c r="G15" s="153"/>
      <c r="H15" s="153"/>
    </row>
  </sheetData>
  <mergeCells count="3">
    <mergeCell ref="B2:D2"/>
    <mergeCell ref="D14:H14"/>
    <mergeCell ref="D15:H15"/>
  </mergeCells>
  <phoneticPr fontId="25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5F0F-DC4A-4918-84CD-F4EEF58BC458}">
  <dimension ref="A1"/>
  <sheetViews>
    <sheetView workbookViewId="0"/>
  </sheetViews>
  <sheetFormatPr defaultRowHeight="15" x14ac:dyDescent="0.3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L15"/>
  <sheetViews>
    <sheetView showGridLines="0" showRowColHeaders="0" tabSelected="1" topLeftCell="B1" zoomScaleNormal="100" workbookViewId="0">
      <selection activeCell="L5" sqref="L5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6384" width="8.81640625" style="1"/>
  </cols>
  <sheetData>
    <row r="1" spans="1:12" ht="9" customHeight="1" x14ac:dyDescent="0.3">
      <c r="I1" s="1" t="s">
        <v>1</v>
      </c>
    </row>
    <row r="2" spans="1:12" s="2" customFormat="1" ht="100.5" customHeight="1" x14ac:dyDescent="0.3">
      <c r="B2" s="151" t="str">
        <f>"2 月 "&amp;CalendarYear</f>
        <v>2 月 2026</v>
      </c>
      <c r="C2" s="151"/>
      <c r="D2" s="151"/>
      <c r="E2" s="3"/>
      <c r="F2" s="3"/>
      <c r="G2" s="3"/>
      <c r="H2" s="4"/>
    </row>
    <row r="3" spans="1:12" s="5" customFormat="1" ht="19.5" customHeight="1" x14ac:dyDescent="0.3">
      <c r="A3" s="1"/>
      <c r="B3" s="115" t="str">
        <f>週の始まり</f>
        <v>日曜日</v>
      </c>
      <c r="C3" s="114" t="str">
        <f t="shared" ref="C3:H3" si="0">TEXT(C4,"aaaa")</f>
        <v>月曜日</v>
      </c>
      <c r="D3" s="114" t="str">
        <f t="shared" si="0"/>
        <v>火曜日</v>
      </c>
      <c r="E3" s="114" t="str">
        <f t="shared" si="0"/>
        <v>水曜日</v>
      </c>
      <c r="F3" s="114" t="str">
        <f t="shared" si="0"/>
        <v>木曜日</v>
      </c>
      <c r="G3" s="114" t="str">
        <f t="shared" si="0"/>
        <v>金曜日</v>
      </c>
      <c r="H3" s="114" t="str">
        <f t="shared" si="0"/>
        <v>土曜日</v>
      </c>
    </row>
    <row r="4" spans="1:12" s="8" customFormat="1" ht="19.5" customHeight="1" x14ac:dyDescent="0.3">
      <c r="A4" s="6"/>
      <c r="B4" s="98">
        <f t="array" ref="B4:H4">DaysAndWeeks+DATE(CalendarYear,2,1)-WEEKDAY(DATE(CalendarYear,2,1),(週の始まり="月曜日")+1)+1</f>
        <v>46054</v>
      </c>
      <c r="C4" s="24">
        <v>46055</v>
      </c>
      <c r="D4" s="24">
        <v>46056</v>
      </c>
      <c r="E4" s="24">
        <v>46057</v>
      </c>
      <c r="F4" s="24">
        <v>46058</v>
      </c>
      <c r="G4" s="24">
        <v>46059</v>
      </c>
      <c r="H4" s="24">
        <v>46060</v>
      </c>
    </row>
    <row r="5" spans="1:12" s="13" customFormat="1" ht="48" customHeight="1" x14ac:dyDescent="0.3">
      <c r="A5" s="11"/>
      <c r="B5" s="96"/>
      <c r="C5" s="22" t="s">
        <v>276</v>
      </c>
      <c r="D5" s="22" t="s">
        <v>292</v>
      </c>
      <c r="E5" s="22" t="s">
        <v>277</v>
      </c>
      <c r="F5" s="22" t="s">
        <v>278</v>
      </c>
      <c r="G5" s="22" t="s">
        <v>279</v>
      </c>
      <c r="H5" s="22"/>
      <c r="L5" s="13" t="s">
        <v>293</v>
      </c>
    </row>
    <row r="6" spans="1:12" s="8" customFormat="1" ht="19.5" customHeight="1" x14ac:dyDescent="0.3">
      <c r="A6" s="6"/>
      <c r="B6" s="97">
        <f t="array" ref="B6:H6">DaysAndWeeks+DATE(CalendarYear,2,1)-WEEKDAY(DATE(CalendarYear,2,1),(週の始まり="月曜日")+1)+8</f>
        <v>46061</v>
      </c>
      <c r="C6" s="23">
        <v>46062</v>
      </c>
      <c r="D6" s="23">
        <v>46063</v>
      </c>
      <c r="E6" s="23">
        <v>46064</v>
      </c>
      <c r="F6" s="23">
        <v>46065</v>
      </c>
      <c r="G6" s="23">
        <v>46066</v>
      </c>
      <c r="H6" s="23">
        <v>46067</v>
      </c>
    </row>
    <row r="7" spans="1:12" s="13" customFormat="1" ht="48" customHeight="1" x14ac:dyDescent="0.3">
      <c r="A7" s="11"/>
      <c r="B7" s="96"/>
      <c r="C7" s="22" t="s">
        <v>280</v>
      </c>
      <c r="D7" s="75" t="s">
        <v>281</v>
      </c>
      <c r="E7" s="150"/>
      <c r="F7" s="22" t="s">
        <v>282</v>
      </c>
      <c r="G7" s="22" t="s">
        <v>146</v>
      </c>
      <c r="H7" s="22"/>
    </row>
    <row r="8" spans="1:12" s="8" customFormat="1" ht="19.5" customHeight="1" x14ac:dyDescent="0.3">
      <c r="A8" s="6"/>
      <c r="B8" s="98">
        <f t="array" ref="B8:H8">DaysAndWeeks+DATE(CalendarYear,2,1)-WEEKDAY(DATE(CalendarYear,2,1),(週の始まり="月曜日")+1)+15</f>
        <v>46068</v>
      </c>
      <c r="C8" s="24">
        <v>46069</v>
      </c>
      <c r="D8" s="24">
        <v>46070</v>
      </c>
      <c r="E8" s="24">
        <v>46071</v>
      </c>
      <c r="F8" s="24">
        <v>46072</v>
      </c>
      <c r="G8" s="24">
        <v>46073</v>
      </c>
      <c r="H8" s="24">
        <v>46074</v>
      </c>
    </row>
    <row r="9" spans="1:12" s="13" customFormat="1" ht="48" customHeight="1" x14ac:dyDescent="0.3">
      <c r="A9" s="11"/>
      <c r="B9" s="80"/>
      <c r="C9" s="25" t="s">
        <v>283</v>
      </c>
      <c r="D9" s="25" t="s">
        <v>284</v>
      </c>
      <c r="E9" s="76" t="s">
        <v>285</v>
      </c>
      <c r="F9" s="25" t="s">
        <v>286</v>
      </c>
      <c r="G9" s="25" t="s">
        <v>287</v>
      </c>
      <c r="H9" s="25"/>
    </row>
    <row r="10" spans="1:12" s="8" customFormat="1" ht="19.5" customHeight="1" x14ac:dyDescent="0.3">
      <c r="A10" s="6"/>
      <c r="B10" s="97">
        <f t="array" ref="B10:H10">DaysAndWeeks+DATE(CalendarYear,2,1)-WEEKDAY(DATE(CalendarYear,2,1),(週の始まり="月曜日")+1)+22</f>
        <v>46075</v>
      </c>
      <c r="C10" s="23">
        <v>46076</v>
      </c>
      <c r="D10" s="23">
        <v>46077</v>
      </c>
      <c r="E10" s="23">
        <v>46078</v>
      </c>
      <c r="F10" s="23">
        <v>46079</v>
      </c>
      <c r="G10" s="23">
        <v>46080</v>
      </c>
      <c r="H10" s="23">
        <v>46081</v>
      </c>
    </row>
    <row r="11" spans="1:12" s="13" customFormat="1" ht="48" customHeight="1" x14ac:dyDescent="0.3">
      <c r="A11" s="11"/>
      <c r="B11" s="96"/>
      <c r="C11" s="96"/>
      <c r="D11" s="22" t="s">
        <v>288</v>
      </c>
      <c r="E11" s="22" t="s">
        <v>290</v>
      </c>
      <c r="F11" s="22" t="s">
        <v>289</v>
      </c>
      <c r="G11" s="22" t="s">
        <v>291</v>
      </c>
      <c r="H11" s="22"/>
    </row>
    <row r="12" spans="1:12" s="8" customFormat="1" ht="19.5" customHeight="1" x14ac:dyDescent="0.3">
      <c r="A12" s="6"/>
      <c r="B12" s="96"/>
      <c r="C12" s="22"/>
      <c r="D12" s="153"/>
      <c r="E12" s="153"/>
      <c r="F12" s="153"/>
      <c r="G12" s="153"/>
      <c r="H12" s="153"/>
    </row>
    <row r="13" spans="1:12" s="13" customFormat="1" ht="48" customHeight="1" x14ac:dyDescent="0.3">
      <c r="A13" s="11"/>
      <c r="B13" s="1"/>
      <c r="C13" s="1"/>
      <c r="D13" s="1"/>
      <c r="E13" s="1"/>
      <c r="F13" s="1"/>
      <c r="G13" s="1"/>
      <c r="H13" s="1"/>
    </row>
    <row r="14" spans="1:12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12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2">
    <mergeCell ref="B2:D2"/>
    <mergeCell ref="D12:H12"/>
  </mergeCells>
  <phoneticPr fontId="25"/>
  <conditionalFormatting sqref="B4:G4">
    <cfRule type="expression" dxfId="22" priority="1">
      <formula>DAY(B4)&gt;8</formula>
    </cfRule>
  </conditionalFormatting>
  <dataValidations count="7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このセルに毎月のメモを入力します" sqref="D12:H12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7" zoomScaleNormal="100" workbookViewId="0"/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"3 月 "&amp;CalendarYear</f>
        <v>3 月 2026</v>
      </c>
      <c r="C2" s="154"/>
      <c r="D2" s="154"/>
      <c r="E2" s="3"/>
      <c r="F2" s="3"/>
      <c r="G2" s="3"/>
      <c r="H2" s="4"/>
    </row>
    <row r="3" spans="1:9" s="5" customFormat="1" ht="19.5" customHeight="1" thickBot="1" x14ac:dyDescent="0.35">
      <c r="A3" s="1"/>
      <c r="B3" s="17" t="str">
        <f>週の始まり</f>
        <v>日曜日</v>
      </c>
      <c r="C3" s="17" t="str">
        <f t="shared" ref="C3:H3" si="0">TEXT(C4,"aaaa")</f>
        <v>月曜日</v>
      </c>
      <c r="D3" s="17" t="str">
        <f t="shared" si="0"/>
        <v>火曜日</v>
      </c>
      <c r="E3" s="17" t="str">
        <f t="shared" si="0"/>
        <v>水曜日</v>
      </c>
      <c r="F3" s="17" t="str">
        <f t="shared" si="0"/>
        <v>木曜日</v>
      </c>
      <c r="G3" s="17" t="str">
        <f t="shared" si="0"/>
        <v>金曜日</v>
      </c>
      <c r="H3" s="17" t="str">
        <f t="shared" si="0"/>
        <v>土曜日</v>
      </c>
    </row>
    <row r="4" spans="1:9" s="8" customFormat="1" ht="19.5" customHeight="1" x14ac:dyDescent="0.3">
      <c r="A4" s="6"/>
      <c r="B4" s="7">
        <f t="array" ref="B4:H4">DaysAndWeeks+DATE(CalendarYear,3,1)-WEEKDAY(DATE(CalendarYear,3,1),(週の始まり="月曜日")+1)+1</f>
        <v>46082</v>
      </c>
      <c r="C4" s="7">
        <v>46083</v>
      </c>
      <c r="D4" s="7">
        <v>46084</v>
      </c>
      <c r="E4" s="7">
        <v>46085</v>
      </c>
      <c r="F4" s="7">
        <v>46086</v>
      </c>
      <c r="G4" s="7">
        <v>46087</v>
      </c>
      <c r="H4" s="7">
        <v>46088</v>
      </c>
    </row>
    <row r="5" spans="1:9" s="13" customFormat="1" ht="48" customHeight="1" x14ac:dyDescent="0.3">
      <c r="A5" s="11"/>
      <c r="B5" s="12"/>
      <c r="C5" s="12"/>
      <c r="D5" s="12"/>
      <c r="E5" s="12"/>
      <c r="F5" s="12"/>
      <c r="G5" s="12"/>
      <c r="H5" s="12"/>
    </row>
    <row r="6" spans="1:9" s="8" customFormat="1" ht="19.5" customHeight="1" x14ac:dyDescent="0.3">
      <c r="A6" s="6"/>
      <c r="B6" s="18">
        <f t="array" ref="B6:H6">DaysAndWeeks+DATE(CalendarYear,3,1)-WEEKDAY(DATE(CalendarYear,3,1),(週の始まり="月曜日")+1)+8</f>
        <v>46089</v>
      </c>
      <c r="C6" s="18">
        <v>46090</v>
      </c>
      <c r="D6" s="18">
        <v>46091</v>
      </c>
      <c r="E6" s="18">
        <v>46092</v>
      </c>
      <c r="F6" s="18">
        <v>46093</v>
      </c>
      <c r="G6" s="18">
        <v>46094</v>
      </c>
      <c r="H6" s="18">
        <v>46095</v>
      </c>
    </row>
    <row r="7" spans="1:9" s="13" customFormat="1" ht="48" customHeight="1" x14ac:dyDescent="0.3">
      <c r="A7" s="11"/>
      <c r="B7" s="19"/>
      <c r="C7" s="19"/>
      <c r="D7" s="19"/>
      <c r="E7" s="19"/>
      <c r="F7" s="19"/>
      <c r="G7" s="19"/>
      <c r="H7" s="19"/>
    </row>
    <row r="8" spans="1:9" s="8" customFormat="1" ht="19.5" customHeight="1" x14ac:dyDescent="0.3">
      <c r="A8" s="6"/>
      <c r="B8" s="7">
        <f t="array" ref="B8:H8">DaysAndWeeks+DATE(CalendarYear,3,1)-WEEKDAY(DATE(CalendarYear,3,1),(週の始まり="月曜日")+1)+15</f>
        <v>46096</v>
      </c>
      <c r="C8" s="7">
        <v>46097</v>
      </c>
      <c r="D8" s="7">
        <v>46098</v>
      </c>
      <c r="E8" s="7">
        <v>46099</v>
      </c>
      <c r="F8" s="7">
        <v>46100</v>
      </c>
      <c r="G8" s="7">
        <v>46101</v>
      </c>
      <c r="H8" s="7">
        <v>46102</v>
      </c>
    </row>
    <row r="9" spans="1:9" s="13" customFormat="1" ht="48" customHeight="1" x14ac:dyDescent="0.3">
      <c r="A9" s="11"/>
      <c r="B9" s="16"/>
      <c r="C9" s="16"/>
      <c r="D9" s="16"/>
      <c r="E9" s="16"/>
      <c r="F9" s="16"/>
      <c r="G9" s="16"/>
      <c r="H9" s="16"/>
    </row>
    <row r="10" spans="1:9" s="8" customFormat="1" ht="19.5" customHeight="1" x14ac:dyDescent="0.3">
      <c r="A10" s="6"/>
      <c r="B10" s="18">
        <f t="array" ref="B10:H10">DaysAndWeeks+DATE(CalendarYear,3,1)-WEEKDAY(DATE(CalendarYear,3,1),(週の始まり="月曜日")+1)+22</f>
        <v>46103</v>
      </c>
      <c r="C10" s="18">
        <v>46104</v>
      </c>
      <c r="D10" s="18">
        <v>46105</v>
      </c>
      <c r="E10" s="18">
        <v>46106</v>
      </c>
      <c r="F10" s="18">
        <v>46107</v>
      </c>
      <c r="G10" s="18">
        <v>46108</v>
      </c>
      <c r="H10" s="18">
        <v>46109</v>
      </c>
    </row>
    <row r="11" spans="1:9" s="13" customFormat="1" ht="48" customHeight="1" x14ac:dyDescent="0.3">
      <c r="A11" s="11"/>
      <c r="B11" s="19"/>
      <c r="C11" s="19"/>
      <c r="D11" s="19"/>
      <c r="E11" s="19"/>
      <c r="F11" s="19"/>
      <c r="G11" s="19"/>
      <c r="H11" s="19"/>
    </row>
    <row r="12" spans="1:9" s="8" customFormat="1" ht="19.5" customHeight="1" x14ac:dyDescent="0.3">
      <c r="A12" s="6"/>
      <c r="B12" s="7">
        <f t="array" ref="B12:H12">DaysAndWeeks+DATE(CalendarYear,3,1)-WEEKDAY(DATE(CalendarYear,3,1),(週の始まり="月曜日")+1)+29</f>
        <v>46110</v>
      </c>
      <c r="C12" s="7">
        <v>46111</v>
      </c>
      <c r="D12" s="7">
        <v>46112</v>
      </c>
      <c r="E12" s="7">
        <v>46113</v>
      </c>
      <c r="F12" s="7">
        <v>46114</v>
      </c>
      <c r="G12" s="7">
        <v>46115</v>
      </c>
      <c r="H12" s="7">
        <v>46116</v>
      </c>
    </row>
    <row r="13" spans="1:9" s="13" customFormat="1" ht="48" customHeight="1" x14ac:dyDescent="0.3">
      <c r="A13" s="11"/>
      <c r="B13" s="16"/>
      <c r="C13" s="16"/>
      <c r="D13" s="16"/>
      <c r="E13" s="16"/>
      <c r="F13" s="16"/>
      <c r="G13" s="16"/>
      <c r="H13" s="16"/>
    </row>
    <row r="14" spans="1:9" s="8" customFormat="1" ht="19.5" customHeight="1" x14ac:dyDescent="0.3">
      <c r="A14" s="6"/>
      <c r="B14" s="18">
        <f t="array" ref="B14:C14">DaysAndWeeks+DATE(CalendarYear,3,1)-WEEKDAY(DATE(CalendarYear,3,1),(週の始まり="月曜日")+1)+36</f>
        <v>46117</v>
      </c>
      <c r="C14" s="18">
        <v>46118</v>
      </c>
      <c r="D14" s="155" t="s">
        <v>0</v>
      </c>
      <c r="E14" s="155"/>
      <c r="F14" s="155"/>
      <c r="G14" s="155"/>
      <c r="H14" s="155"/>
    </row>
    <row r="15" spans="1:9" s="13" customFormat="1" ht="48" customHeight="1" x14ac:dyDescent="0.3">
      <c r="A15" s="11"/>
      <c r="B15" s="19"/>
      <c r="C15" s="19"/>
      <c r="D15" s="156"/>
      <c r="E15" s="156"/>
      <c r="F15" s="156"/>
      <c r="G15" s="156"/>
      <c r="H15" s="156"/>
    </row>
  </sheetData>
  <mergeCells count="3">
    <mergeCell ref="B2:D2"/>
    <mergeCell ref="D14:H14"/>
    <mergeCell ref="D15:H15"/>
  </mergeCells>
  <phoneticPr fontId="25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10" workbookViewId="0">
      <selection activeCell="H12" sqref="H1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"4 月 "&amp;CalendarYear</f>
        <v>4 月 2026</v>
      </c>
      <c r="C2" s="154"/>
      <c r="D2" s="154"/>
      <c r="E2" s="3"/>
      <c r="F2" s="3"/>
      <c r="G2" s="3"/>
      <c r="H2" s="4"/>
    </row>
    <row r="3" spans="1:9" s="5" customFormat="1" ht="19.5" customHeight="1" x14ac:dyDescent="0.3">
      <c r="A3" s="1"/>
      <c r="B3" s="116" t="str">
        <f>週の始まり</f>
        <v>日曜日</v>
      </c>
      <c r="C3" s="116" t="str">
        <f t="shared" ref="C3:H3" si="0">TEXT(C4,"aaaa")</f>
        <v>月曜日</v>
      </c>
      <c r="D3" s="116" t="str">
        <f t="shared" si="0"/>
        <v>火曜日</v>
      </c>
      <c r="E3" s="116" t="str">
        <f t="shared" si="0"/>
        <v>水曜日</v>
      </c>
      <c r="F3" s="116" t="str">
        <f t="shared" si="0"/>
        <v>木曜日</v>
      </c>
      <c r="G3" s="116" t="str">
        <f t="shared" si="0"/>
        <v>金曜日</v>
      </c>
      <c r="H3" s="116" t="str">
        <f t="shared" si="0"/>
        <v>土曜日</v>
      </c>
    </row>
    <row r="4" spans="1:9" s="8" customFormat="1" ht="19.5" customHeight="1" x14ac:dyDescent="0.3">
      <c r="A4" s="6"/>
      <c r="B4" s="98">
        <f t="array" ref="B4:H4">DaysAndWeeks+DATE(CalendarYear,4,1)-WEEKDAY(DATE(CalendarYear,4,1),(週の始まり="月曜日")+1)+1</f>
        <v>46110</v>
      </c>
      <c r="C4" s="24">
        <v>46111</v>
      </c>
      <c r="D4" s="24">
        <v>46112</v>
      </c>
      <c r="E4" s="24">
        <v>46113</v>
      </c>
      <c r="F4" s="24">
        <v>46114</v>
      </c>
      <c r="G4" s="24">
        <v>46115</v>
      </c>
      <c r="H4" s="98">
        <v>46116</v>
      </c>
    </row>
    <row r="5" spans="1:9" s="13" customFormat="1" ht="48" customHeight="1" x14ac:dyDescent="0.3">
      <c r="A5" s="11"/>
      <c r="B5" s="96"/>
      <c r="C5" s="22"/>
      <c r="D5" s="75" t="s">
        <v>91</v>
      </c>
      <c r="E5" s="75" t="s">
        <v>92</v>
      </c>
      <c r="F5" s="76" t="s">
        <v>107</v>
      </c>
      <c r="G5" s="75" t="s">
        <v>108</v>
      </c>
      <c r="H5" s="96"/>
    </row>
    <row r="6" spans="1:9" s="8" customFormat="1" ht="19.5" customHeight="1" x14ac:dyDescent="0.3">
      <c r="A6" s="6"/>
      <c r="B6" s="97">
        <f t="array" ref="B6:H6">DaysAndWeeks+DATE(CalendarYear,4,1)-WEEKDAY(DATE(CalendarYear,4,1),(週の始まり="月曜日")+1)+8</f>
        <v>46117</v>
      </c>
      <c r="C6" s="23">
        <v>46118</v>
      </c>
      <c r="D6" s="23">
        <v>46119</v>
      </c>
      <c r="E6" s="23">
        <v>46120</v>
      </c>
      <c r="F6" s="23">
        <v>46121</v>
      </c>
      <c r="G6" s="23">
        <v>46122</v>
      </c>
      <c r="H6" s="97">
        <v>46123</v>
      </c>
    </row>
    <row r="7" spans="1:9" s="13" customFormat="1" ht="48" customHeight="1" x14ac:dyDescent="0.3">
      <c r="A7" s="11"/>
      <c r="B7" s="96"/>
      <c r="C7" s="117" t="s">
        <v>109</v>
      </c>
      <c r="D7" s="75" t="s">
        <v>110</v>
      </c>
      <c r="E7" s="76" t="s">
        <v>96</v>
      </c>
      <c r="F7" s="118" t="s">
        <v>111</v>
      </c>
      <c r="G7" s="22" t="s">
        <v>93</v>
      </c>
      <c r="H7" s="96"/>
    </row>
    <row r="8" spans="1:9" s="8" customFormat="1" ht="19.5" customHeight="1" x14ac:dyDescent="0.3">
      <c r="A8" s="6"/>
      <c r="B8" s="98">
        <f t="array" ref="B8:H8">DaysAndWeeks+DATE(CalendarYear,4,1)-WEEKDAY(DATE(CalendarYear,4,1),(週の始まり="月曜日")+1)+15</f>
        <v>46124</v>
      </c>
      <c r="C8" s="24">
        <v>46125</v>
      </c>
      <c r="D8" s="24">
        <v>46126</v>
      </c>
      <c r="E8" s="24">
        <v>46127</v>
      </c>
      <c r="F8" s="24">
        <v>46128</v>
      </c>
      <c r="G8" s="24">
        <v>46129</v>
      </c>
      <c r="H8" s="98">
        <v>46130</v>
      </c>
    </row>
    <row r="9" spans="1:9" s="13" customFormat="1" ht="48" customHeight="1" x14ac:dyDescent="0.3">
      <c r="A9" s="11"/>
      <c r="B9" s="80"/>
      <c r="C9" s="25" t="s">
        <v>94</v>
      </c>
      <c r="D9" s="25" t="s">
        <v>106</v>
      </c>
      <c r="E9" s="25" t="s">
        <v>98</v>
      </c>
      <c r="F9" s="25" t="s">
        <v>99</v>
      </c>
      <c r="G9" s="25" t="s">
        <v>97</v>
      </c>
      <c r="H9" s="80"/>
    </row>
    <row r="10" spans="1:9" s="8" customFormat="1" ht="19.5" customHeight="1" x14ac:dyDescent="0.3">
      <c r="A10" s="6"/>
      <c r="B10" s="97">
        <f t="array" ref="B10:H10">DaysAndWeeks+DATE(CalendarYear,4,1)-WEEKDAY(DATE(CalendarYear,4,1),(週の始まり="月曜日")+1)+22</f>
        <v>46131</v>
      </c>
      <c r="C10" s="23">
        <v>46132</v>
      </c>
      <c r="D10" s="23">
        <v>46133</v>
      </c>
      <c r="E10" s="23">
        <v>46134</v>
      </c>
      <c r="F10" s="23">
        <v>46135</v>
      </c>
      <c r="G10" s="23">
        <v>46136</v>
      </c>
      <c r="H10" s="97">
        <v>46137</v>
      </c>
    </row>
    <row r="11" spans="1:9" s="13" customFormat="1" ht="48" customHeight="1" x14ac:dyDescent="0.3">
      <c r="A11" s="11"/>
      <c r="B11" s="96"/>
      <c r="C11" s="22" t="s">
        <v>100</v>
      </c>
      <c r="D11" s="22" t="s">
        <v>101</v>
      </c>
      <c r="E11" s="22" t="s">
        <v>103</v>
      </c>
      <c r="F11" s="22" t="s">
        <v>102</v>
      </c>
      <c r="G11" s="22" t="s">
        <v>95</v>
      </c>
      <c r="H11" s="96"/>
    </row>
    <row r="12" spans="1:9" s="8" customFormat="1" ht="19.5" customHeight="1" x14ac:dyDescent="0.3">
      <c r="A12" s="6"/>
      <c r="B12" s="98">
        <f t="array" ref="B12:H12">DaysAndWeeks+DATE(CalendarYear,4,1)-WEEKDAY(DATE(CalendarYear,4,1),(週の始まり="月曜日")+1)+29</f>
        <v>46138</v>
      </c>
      <c r="C12" s="24">
        <v>46139</v>
      </c>
      <c r="D12" s="24">
        <v>46140</v>
      </c>
      <c r="E12" s="24">
        <v>46141</v>
      </c>
      <c r="F12" s="24">
        <v>46142</v>
      </c>
      <c r="G12" s="24">
        <v>46143</v>
      </c>
      <c r="H12" s="98">
        <v>46144</v>
      </c>
    </row>
    <row r="13" spans="1:9" s="13" customFormat="1" ht="48" customHeight="1" x14ac:dyDescent="0.3">
      <c r="A13" s="11"/>
      <c r="B13" s="80"/>
      <c r="C13" s="25" t="s">
        <v>105</v>
      </c>
      <c r="D13" s="80"/>
      <c r="E13" s="25" t="s">
        <v>104</v>
      </c>
      <c r="F13" s="25"/>
      <c r="G13" s="25"/>
      <c r="H13" s="80"/>
    </row>
    <row r="14" spans="1:9" s="8" customFormat="1" ht="19.5" customHeight="1" x14ac:dyDescent="0.3">
      <c r="A14" s="6"/>
      <c r="B14" s="18">
        <f t="array" ref="B14:C14">DaysAndWeeks+DATE(CalendarYear,4,1)-WEEKDAY(DATE(CalendarYear,4,1),(週の始まり="月曜日")+1)+36</f>
        <v>46145</v>
      </c>
      <c r="C14" s="18">
        <v>46146</v>
      </c>
      <c r="D14" s="155" t="s">
        <v>0</v>
      </c>
      <c r="E14" s="155"/>
      <c r="F14" s="155"/>
      <c r="G14" s="155"/>
      <c r="H14" s="155"/>
    </row>
    <row r="15" spans="1:9" s="13" customFormat="1" ht="48" customHeight="1" x14ac:dyDescent="0.3">
      <c r="A15" s="11"/>
      <c r="B15" s="19"/>
      <c r="C15" s="19"/>
      <c r="D15" s="156"/>
      <c r="E15" s="156"/>
      <c r="F15" s="156"/>
      <c r="G15" s="156"/>
      <c r="H15" s="156"/>
    </row>
  </sheetData>
  <mergeCells count="3">
    <mergeCell ref="B2:D2"/>
    <mergeCell ref="D14:H14"/>
    <mergeCell ref="D15:H15"/>
  </mergeCells>
  <phoneticPr fontId="25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workbookViewId="0">
      <selection activeCell="B5" sqref="B5:H13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"5 月 "&amp;CalendarYear</f>
        <v>5 月 2026</v>
      </c>
      <c r="C2" s="154"/>
      <c r="D2" s="154"/>
      <c r="E2" s="3"/>
      <c r="F2" s="3"/>
      <c r="G2" s="3"/>
      <c r="H2" s="4"/>
    </row>
    <row r="3" spans="1:9" s="5" customFormat="1" ht="19.5" customHeight="1" x14ac:dyDescent="0.3">
      <c r="A3" s="1"/>
      <c r="B3" s="119" t="str">
        <f>週の始まり</f>
        <v>日曜日</v>
      </c>
      <c r="C3" s="119" t="str">
        <f t="shared" ref="C3:H3" si="0">TEXT(C4,"aaaa")</f>
        <v>月曜日</v>
      </c>
      <c r="D3" s="119" t="str">
        <f t="shared" si="0"/>
        <v>火曜日</v>
      </c>
      <c r="E3" s="119" t="str">
        <f t="shared" si="0"/>
        <v>水曜日</v>
      </c>
      <c r="F3" s="119" t="str">
        <f t="shared" si="0"/>
        <v>木曜日</v>
      </c>
      <c r="G3" s="119" t="str">
        <f t="shared" si="0"/>
        <v>金曜日</v>
      </c>
      <c r="H3" s="119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DaysAndWeeks+DATE(CalendarYear,5,1)-WEEKDAY(DATE(CalendarYear,5,1),(週の始まり="月曜日")+1)+1</f>
        <v>46138</v>
      </c>
      <c r="C4" s="38">
        <v>46139</v>
      </c>
      <c r="D4" s="38">
        <v>46140</v>
      </c>
      <c r="E4" s="38">
        <v>46141</v>
      </c>
      <c r="F4" s="38">
        <v>46142</v>
      </c>
      <c r="G4" s="38">
        <v>46143</v>
      </c>
      <c r="H4" s="38">
        <v>46144</v>
      </c>
    </row>
    <row r="5" spans="1:9" s="13" customFormat="1" ht="48" customHeight="1" x14ac:dyDescent="0.3">
      <c r="A5" s="11"/>
      <c r="B5" s="120"/>
      <c r="C5" s="120"/>
      <c r="D5" s="120"/>
      <c r="E5" s="121"/>
      <c r="F5" s="120" t="s">
        <v>112</v>
      </c>
      <c r="G5" s="120" t="s">
        <v>113</v>
      </c>
      <c r="H5" s="120"/>
    </row>
    <row r="6" spans="1:9" s="8" customFormat="1" ht="19.5" customHeight="1" x14ac:dyDescent="0.3">
      <c r="A6" s="6"/>
      <c r="B6" s="122">
        <v>4</v>
      </c>
      <c r="C6" s="122">
        <v>5</v>
      </c>
      <c r="D6" s="122">
        <v>6</v>
      </c>
      <c r="E6" s="122">
        <v>7</v>
      </c>
      <c r="F6" s="122">
        <v>8</v>
      </c>
      <c r="G6" s="122">
        <v>9</v>
      </c>
      <c r="H6" s="122">
        <v>10</v>
      </c>
    </row>
    <row r="7" spans="1:9" s="13" customFormat="1" ht="48" customHeight="1" x14ac:dyDescent="0.3">
      <c r="A7" s="11"/>
      <c r="B7" s="123"/>
      <c r="C7" s="123"/>
      <c r="D7" s="123"/>
      <c r="E7" s="121" t="s">
        <v>125</v>
      </c>
      <c r="F7" s="121" t="s">
        <v>114</v>
      </c>
      <c r="G7" s="121" t="s">
        <v>115</v>
      </c>
      <c r="H7" s="121"/>
    </row>
    <row r="8" spans="1:9" s="8" customFormat="1" ht="19.5" customHeight="1" x14ac:dyDescent="0.3">
      <c r="A8" s="6"/>
      <c r="B8" s="122">
        <v>11</v>
      </c>
      <c r="C8" s="122">
        <v>12</v>
      </c>
      <c r="D8" s="122">
        <v>13</v>
      </c>
      <c r="E8" s="122">
        <v>14</v>
      </c>
      <c r="F8" s="122">
        <v>15</v>
      </c>
      <c r="G8" s="122">
        <v>16</v>
      </c>
      <c r="H8" s="122">
        <v>17</v>
      </c>
    </row>
    <row r="9" spans="1:9" s="13" customFormat="1" ht="48" customHeight="1" x14ac:dyDescent="0.3">
      <c r="A9" s="11"/>
      <c r="B9" s="124"/>
      <c r="C9" s="125" t="s">
        <v>116</v>
      </c>
      <c r="D9" s="125" t="s">
        <v>117</v>
      </c>
      <c r="E9" s="121" t="s">
        <v>118</v>
      </c>
      <c r="F9" s="121" t="s">
        <v>130</v>
      </c>
      <c r="G9" s="121" t="s">
        <v>119</v>
      </c>
      <c r="H9" s="121"/>
    </row>
    <row r="10" spans="1:9" s="8" customFormat="1" ht="19.5" customHeight="1" x14ac:dyDescent="0.3">
      <c r="A10" s="6"/>
      <c r="B10" s="122">
        <v>18</v>
      </c>
      <c r="C10" s="122">
        <v>19</v>
      </c>
      <c r="D10" s="122">
        <v>20</v>
      </c>
      <c r="E10" s="122">
        <v>21</v>
      </c>
      <c r="F10" s="122">
        <v>22</v>
      </c>
      <c r="G10" s="122">
        <v>23</v>
      </c>
      <c r="H10" s="122">
        <v>24</v>
      </c>
    </row>
    <row r="11" spans="1:9" s="13" customFormat="1" ht="48" customHeight="1" x14ac:dyDescent="0.3">
      <c r="A11" s="11"/>
      <c r="B11" s="121"/>
      <c r="C11" s="121" t="s">
        <v>120</v>
      </c>
      <c r="D11" s="121" t="s">
        <v>121</v>
      </c>
      <c r="E11" s="126" t="s">
        <v>129</v>
      </c>
      <c r="F11" s="121" t="s">
        <v>122</v>
      </c>
      <c r="G11" s="121" t="s">
        <v>123</v>
      </c>
      <c r="H11" s="121"/>
    </row>
    <row r="12" spans="1:9" s="8" customFormat="1" ht="19.5" customHeight="1" x14ac:dyDescent="0.3">
      <c r="A12" s="6"/>
      <c r="B12" s="122">
        <f t="array" ref="B12:H12">DaysAndWeeks+DATE(CalendarYear,5,1)-WEEKDAY(DATE(CalendarYear,5,1),(週の始まり="月曜日")+1)+29</f>
        <v>46166</v>
      </c>
      <c r="C12" s="122">
        <v>46167</v>
      </c>
      <c r="D12" s="122">
        <v>46168</v>
      </c>
      <c r="E12" s="122">
        <v>46169</v>
      </c>
      <c r="F12" s="122">
        <v>46170</v>
      </c>
      <c r="G12" s="122">
        <v>46171</v>
      </c>
      <c r="H12" s="122">
        <v>46172</v>
      </c>
    </row>
    <row r="13" spans="1:9" s="13" customFormat="1" ht="48" customHeight="1" x14ac:dyDescent="0.3">
      <c r="A13" s="11"/>
      <c r="B13" s="121"/>
      <c r="C13" s="121" t="s">
        <v>124</v>
      </c>
      <c r="D13" s="121" t="s">
        <v>131</v>
      </c>
      <c r="E13" s="121" t="s">
        <v>126</v>
      </c>
      <c r="F13" s="121" t="s">
        <v>127</v>
      </c>
      <c r="G13" s="121" t="s">
        <v>128</v>
      </c>
      <c r="H13" s="121"/>
    </row>
    <row r="14" spans="1:9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9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17" priority="1">
      <formula>DAY(B4)&gt;8</formula>
    </cfRule>
  </conditionalFormatting>
  <conditionalFormatting sqref="B12:H12">
    <cfRule type="expression" dxfId="16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workbookViewId="0">
      <selection activeCell="J2" sqref="J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7" t="str">
        <f>"6 月 "&amp;CalendarYear</f>
        <v>6 月 2026</v>
      </c>
      <c r="C2" s="157"/>
      <c r="D2" s="157"/>
      <c r="E2" s="3"/>
      <c r="F2" s="3"/>
      <c r="G2" s="3"/>
      <c r="H2" s="4"/>
    </row>
    <row r="3" spans="1:9" s="5" customFormat="1" ht="19.5" customHeight="1" x14ac:dyDescent="0.3">
      <c r="A3" s="1"/>
      <c r="B3" s="127" t="str">
        <f>週の始まり</f>
        <v>日曜日</v>
      </c>
      <c r="C3" s="127" t="str">
        <f t="shared" ref="C3:H3" si="0">TEXT(C4,"aaaa")</f>
        <v>月曜日</v>
      </c>
      <c r="D3" s="127" t="str">
        <f t="shared" si="0"/>
        <v>火曜日</v>
      </c>
      <c r="E3" s="127" t="str">
        <f t="shared" si="0"/>
        <v>水曜日</v>
      </c>
      <c r="F3" s="127" t="str">
        <f t="shared" si="0"/>
        <v>木曜日</v>
      </c>
      <c r="G3" s="127" t="str">
        <f t="shared" si="0"/>
        <v>金曜日</v>
      </c>
      <c r="H3" s="127" t="str">
        <f t="shared" si="0"/>
        <v>土曜日</v>
      </c>
    </row>
    <row r="4" spans="1:9" s="8" customFormat="1" ht="19.5" customHeight="1" x14ac:dyDescent="0.3">
      <c r="A4" s="6"/>
      <c r="B4" s="98">
        <f t="array" ref="B4:H4">DaysAndWeeks+DATE(CalendarYear,6,1)-WEEKDAY(DATE(CalendarYear,6,1),(週の始まり="月曜日")+1)+1</f>
        <v>46173</v>
      </c>
      <c r="C4" s="24">
        <v>46174</v>
      </c>
      <c r="D4" s="24">
        <v>46175</v>
      </c>
      <c r="E4" s="24">
        <v>46176</v>
      </c>
      <c r="F4" s="24">
        <v>46177</v>
      </c>
      <c r="G4" s="24">
        <v>46178</v>
      </c>
      <c r="H4" s="24">
        <v>46179</v>
      </c>
    </row>
    <row r="5" spans="1:9" s="13" customFormat="1" ht="48" customHeight="1" x14ac:dyDescent="0.3">
      <c r="A5" s="11"/>
      <c r="B5" s="96"/>
      <c r="C5" s="22" t="s">
        <v>132</v>
      </c>
      <c r="D5" s="128" t="s">
        <v>144</v>
      </c>
      <c r="E5" s="22" t="s">
        <v>133</v>
      </c>
      <c r="F5" s="22" t="s">
        <v>134</v>
      </c>
      <c r="G5" s="22" t="s">
        <v>135</v>
      </c>
      <c r="H5" s="22"/>
    </row>
    <row r="6" spans="1:9" s="8" customFormat="1" ht="19.5" customHeight="1" x14ac:dyDescent="0.3">
      <c r="A6" s="6"/>
      <c r="B6" s="97">
        <f t="array" ref="B6:H6">DaysAndWeeks+DATE(CalendarYear,6,1)-WEEKDAY(DATE(CalendarYear,6,1),(週の始まり="月曜日")+1)+8</f>
        <v>46180</v>
      </c>
      <c r="C6" s="23">
        <v>46181</v>
      </c>
      <c r="D6" s="23">
        <v>46182</v>
      </c>
      <c r="E6" s="23">
        <v>46183</v>
      </c>
      <c r="F6" s="23">
        <v>46184</v>
      </c>
      <c r="G6" s="23">
        <v>46185</v>
      </c>
      <c r="H6" s="23">
        <v>46186</v>
      </c>
    </row>
    <row r="7" spans="1:9" s="13" customFormat="1" ht="48" customHeight="1" x14ac:dyDescent="0.3">
      <c r="A7" s="11"/>
      <c r="B7" s="96"/>
      <c r="C7" s="128" t="s">
        <v>136</v>
      </c>
      <c r="D7" s="22" t="s">
        <v>138</v>
      </c>
      <c r="E7" s="128" t="s">
        <v>139</v>
      </c>
      <c r="F7" s="128" t="s">
        <v>137</v>
      </c>
      <c r="G7" s="22" t="s">
        <v>140</v>
      </c>
      <c r="H7" s="22"/>
    </row>
    <row r="8" spans="1:9" s="8" customFormat="1" ht="19.5" customHeight="1" x14ac:dyDescent="0.3">
      <c r="A8" s="6"/>
      <c r="B8" s="98">
        <f t="array" ref="B8:H8">DaysAndWeeks+DATE(CalendarYear,6,1)-WEEKDAY(DATE(CalendarYear,6,1),(週の始まり="月曜日")+1)+15</f>
        <v>46187</v>
      </c>
      <c r="C8" s="24">
        <v>46188</v>
      </c>
      <c r="D8" s="24">
        <v>46189</v>
      </c>
      <c r="E8" s="24">
        <v>46190</v>
      </c>
      <c r="F8" s="24">
        <v>46191</v>
      </c>
      <c r="G8" s="24">
        <v>46192</v>
      </c>
      <c r="H8" s="24">
        <v>46193</v>
      </c>
    </row>
    <row r="9" spans="1:9" s="13" customFormat="1" ht="48" customHeight="1" x14ac:dyDescent="0.3">
      <c r="A9" s="11"/>
      <c r="B9" s="80"/>
      <c r="C9" s="25" t="s">
        <v>141</v>
      </c>
      <c r="D9" s="25" t="s">
        <v>142</v>
      </c>
      <c r="E9" s="128" t="s">
        <v>143</v>
      </c>
      <c r="F9" s="25" t="s">
        <v>145</v>
      </c>
      <c r="G9" s="25" t="s">
        <v>146</v>
      </c>
      <c r="H9" s="25"/>
    </row>
    <row r="10" spans="1:9" s="8" customFormat="1" ht="19.5" customHeight="1" x14ac:dyDescent="0.3">
      <c r="A10" s="6"/>
      <c r="B10" s="97">
        <f t="array" ref="B10:H10">DaysAndWeeks+DATE(CalendarYear,6,1)-WEEKDAY(DATE(CalendarYear,6,1),(週の始まり="月曜日")+1)+22</f>
        <v>46194</v>
      </c>
      <c r="C10" s="23">
        <v>46195</v>
      </c>
      <c r="D10" s="23">
        <v>46196</v>
      </c>
      <c r="E10" s="23">
        <v>46197</v>
      </c>
      <c r="F10" s="23">
        <v>46198</v>
      </c>
      <c r="G10" s="23">
        <v>46199</v>
      </c>
      <c r="H10" s="23">
        <v>46200</v>
      </c>
    </row>
    <row r="11" spans="1:9" s="13" customFormat="1" ht="48" customHeight="1" x14ac:dyDescent="0.3">
      <c r="A11" s="11"/>
      <c r="B11" s="96"/>
      <c r="C11" s="128" t="s">
        <v>149</v>
      </c>
      <c r="D11" s="128" t="s">
        <v>150</v>
      </c>
      <c r="E11" s="128" t="s">
        <v>148</v>
      </c>
      <c r="F11" s="22" t="s">
        <v>151</v>
      </c>
      <c r="G11" s="22" t="s">
        <v>147</v>
      </c>
      <c r="H11" s="22"/>
    </row>
    <row r="12" spans="1:9" s="8" customFormat="1" ht="19.5" customHeight="1" x14ac:dyDescent="0.3">
      <c r="A12" s="6"/>
      <c r="B12" s="98">
        <f t="array" ref="B12:H12">DaysAndWeeks+DATE(CalendarYear,6,1)-WEEKDAY(DATE(CalendarYear,6,1),(週の始まり="月曜日")+1)+29</f>
        <v>46201</v>
      </c>
      <c r="C12" s="24">
        <v>46202</v>
      </c>
      <c r="D12" s="98">
        <v>46203</v>
      </c>
      <c r="E12" s="98">
        <v>46204</v>
      </c>
      <c r="F12" s="98">
        <v>46205</v>
      </c>
      <c r="G12" s="98">
        <v>46206</v>
      </c>
      <c r="H12" s="98">
        <v>46207</v>
      </c>
    </row>
    <row r="13" spans="1:9" s="13" customFormat="1" ht="48" customHeight="1" x14ac:dyDescent="0.3">
      <c r="A13" s="11"/>
      <c r="B13" s="80"/>
      <c r="C13" s="25" t="s">
        <v>152</v>
      </c>
      <c r="D13" s="80"/>
      <c r="E13" s="80"/>
      <c r="F13" s="80"/>
      <c r="G13" s="80"/>
      <c r="H13" s="80"/>
    </row>
    <row r="14" spans="1:9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9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15" priority="1">
      <formula>DAY(B4)&gt;8</formula>
    </cfRule>
  </conditionalFormatting>
  <conditionalFormatting sqref="B12:H12">
    <cfRule type="expression" dxfId="14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C11" sqref="C11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7" t="str">
        <f>"7 月 "</f>
        <v xml:space="preserve">7 月 </v>
      </c>
      <c r="C2" s="157"/>
      <c r="D2" s="157"/>
      <c r="E2" s="3"/>
      <c r="F2" s="3"/>
      <c r="G2" s="3"/>
      <c r="H2" s="4"/>
    </row>
    <row r="3" spans="1:9" s="5" customFormat="1" ht="19.5" customHeight="1" x14ac:dyDescent="0.3">
      <c r="A3" s="1"/>
      <c r="B3" s="36" t="str">
        <f>週の始まり</f>
        <v>日曜日</v>
      </c>
      <c r="C3" s="36" t="str">
        <f t="shared" ref="C3:H3" si="0">TEXT(C4,"aaaa")</f>
        <v>月曜日</v>
      </c>
      <c r="D3" s="36" t="str">
        <f t="shared" si="0"/>
        <v>火曜日</v>
      </c>
      <c r="E3" s="36" t="str">
        <f t="shared" si="0"/>
        <v>水曜日</v>
      </c>
      <c r="F3" s="36" t="str">
        <f t="shared" si="0"/>
        <v>木曜日</v>
      </c>
      <c r="G3" s="36" t="str">
        <f t="shared" si="0"/>
        <v>金曜日</v>
      </c>
      <c r="H3" s="36" t="str">
        <f t="shared" si="0"/>
        <v>土曜日</v>
      </c>
    </row>
    <row r="4" spans="1:9" s="8" customFormat="1" ht="19.5" customHeight="1" x14ac:dyDescent="0.3">
      <c r="A4" s="6"/>
      <c r="B4" s="24">
        <f t="array" ref="B4:H4">DaysAndWeeks+DATE(CalendarYear,7,1)-WEEKDAY(DATE(CalendarYear,7,1),(週の始まり="月曜日")+1)+1</f>
        <v>46201</v>
      </c>
      <c r="C4" s="24">
        <v>46202</v>
      </c>
      <c r="D4" s="24">
        <v>46203</v>
      </c>
      <c r="E4" s="24">
        <v>46204</v>
      </c>
      <c r="F4" s="24">
        <v>46205</v>
      </c>
      <c r="G4" s="24">
        <v>46206</v>
      </c>
      <c r="H4" s="24">
        <v>46207</v>
      </c>
    </row>
    <row r="5" spans="1:9" s="13" customFormat="1" ht="48" customHeight="1" x14ac:dyDescent="0.3">
      <c r="A5" s="11"/>
      <c r="B5" s="22"/>
      <c r="C5" s="28"/>
      <c r="D5" s="28" t="s">
        <v>153</v>
      </c>
      <c r="E5" s="29" t="s">
        <v>154</v>
      </c>
      <c r="F5" s="29" t="s">
        <v>155</v>
      </c>
      <c r="G5" s="29" t="s">
        <v>156</v>
      </c>
      <c r="H5" s="28"/>
    </row>
    <row r="6" spans="1:9" s="8" customFormat="1" ht="19.5" customHeight="1" x14ac:dyDescent="0.3">
      <c r="A6" s="6"/>
      <c r="B6" s="23">
        <f t="array" ref="B6:H6">DaysAndWeeks+DATE(CalendarYear,7,1)-WEEKDAY(DATE(CalendarYear,7,1),(週の始まり="月曜日")+1)+8</f>
        <v>46208</v>
      </c>
      <c r="C6" s="30">
        <v>46209</v>
      </c>
      <c r="D6" s="30">
        <v>46210</v>
      </c>
      <c r="E6" s="30">
        <v>46211</v>
      </c>
      <c r="F6" s="30">
        <v>46212</v>
      </c>
      <c r="G6" s="30">
        <v>46213</v>
      </c>
      <c r="H6" s="30">
        <v>46214</v>
      </c>
    </row>
    <row r="7" spans="1:9" s="13" customFormat="1" ht="48" customHeight="1" x14ac:dyDescent="0.3">
      <c r="A7" s="11"/>
      <c r="B7" s="22"/>
      <c r="C7" s="26" t="s">
        <v>157</v>
      </c>
      <c r="D7" s="26" t="s">
        <v>158</v>
      </c>
      <c r="E7" s="28" t="s">
        <v>159</v>
      </c>
      <c r="F7" s="29" t="s">
        <v>155</v>
      </c>
      <c r="G7" s="29" t="s">
        <v>160</v>
      </c>
      <c r="H7" s="28"/>
    </row>
    <row r="8" spans="1:9" s="8" customFormat="1" ht="19.5" customHeight="1" x14ac:dyDescent="0.3">
      <c r="A8" s="6"/>
      <c r="B8" s="24">
        <f t="array" ref="B8:H8">DaysAndWeeks+DATE(CalendarYear,7,1)-WEEKDAY(DATE(CalendarYear,7,1),(週の始まり="月曜日")+1)+15</f>
        <v>46215</v>
      </c>
      <c r="C8" s="31">
        <v>46216</v>
      </c>
      <c r="D8" s="31">
        <v>46217</v>
      </c>
      <c r="E8" s="31">
        <v>46218</v>
      </c>
      <c r="F8" s="31">
        <v>46219</v>
      </c>
      <c r="G8" s="31">
        <v>46220</v>
      </c>
      <c r="H8" s="31">
        <v>46221</v>
      </c>
    </row>
    <row r="9" spans="1:9" s="13" customFormat="1" ht="48" customHeight="1" x14ac:dyDescent="0.3">
      <c r="A9" s="11"/>
      <c r="B9" s="25"/>
      <c r="C9" s="27" t="s">
        <v>161</v>
      </c>
      <c r="D9" s="27" t="s">
        <v>162</v>
      </c>
      <c r="E9" s="27" t="s">
        <v>163</v>
      </c>
      <c r="F9" s="32" t="s">
        <v>164</v>
      </c>
      <c r="G9" s="33" t="s">
        <v>165</v>
      </c>
      <c r="H9" s="27"/>
    </row>
    <row r="10" spans="1:9" s="8" customFormat="1" ht="19.5" customHeight="1" x14ac:dyDescent="0.3">
      <c r="A10" s="6"/>
      <c r="B10" s="23">
        <f t="array" ref="B10:H10">DaysAndWeeks+DATE(CalendarYear,7,1)-WEEKDAY(DATE(CalendarYear,7,1),(週の始まり="月曜日")+1)+22</f>
        <v>46222</v>
      </c>
      <c r="C10" s="30">
        <v>46223</v>
      </c>
      <c r="D10" s="30">
        <v>46224</v>
      </c>
      <c r="E10" s="30">
        <v>46225</v>
      </c>
      <c r="F10" s="30">
        <v>46226</v>
      </c>
      <c r="G10" s="30">
        <v>46227</v>
      </c>
      <c r="H10" s="30">
        <v>46228</v>
      </c>
    </row>
    <row r="11" spans="1:9" s="13" customFormat="1" ht="48" customHeight="1" x14ac:dyDescent="0.3">
      <c r="A11" s="11"/>
      <c r="B11" s="22"/>
      <c r="C11" s="132"/>
      <c r="D11" s="76" t="s">
        <v>166</v>
      </c>
      <c r="E11" s="34" t="s">
        <v>167</v>
      </c>
      <c r="F11" s="129" t="s">
        <v>168</v>
      </c>
      <c r="G11" s="129" t="s">
        <v>169</v>
      </c>
      <c r="H11" s="28"/>
    </row>
    <row r="12" spans="1:9" s="8" customFormat="1" ht="19.5" customHeight="1" x14ac:dyDescent="0.3">
      <c r="A12" s="6"/>
      <c r="B12" s="24">
        <f t="array" ref="B12:H12">DaysAndWeeks+DATE(CalendarYear,7,1)-WEEKDAY(DATE(CalendarYear,7,1),(週の始まり="月曜日")+1)+29</f>
        <v>46229</v>
      </c>
      <c r="C12" s="31">
        <v>46230</v>
      </c>
      <c r="D12" s="31">
        <v>46231</v>
      </c>
      <c r="E12" s="31">
        <v>46232</v>
      </c>
      <c r="F12" s="31">
        <v>46233</v>
      </c>
      <c r="G12" s="31">
        <v>46234</v>
      </c>
      <c r="H12" s="31">
        <v>46235</v>
      </c>
    </row>
    <row r="13" spans="1:9" s="13" customFormat="1" ht="48" customHeight="1" x14ac:dyDescent="0.3">
      <c r="A13" s="11"/>
      <c r="B13" s="25"/>
      <c r="C13" s="130" t="s">
        <v>170</v>
      </c>
      <c r="D13" s="130" t="s">
        <v>171</v>
      </c>
      <c r="E13" s="130" t="s">
        <v>172</v>
      </c>
      <c r="F13" s="131" t="s">
        <v>173</v>
      </c>
      <c r="G13" s="27"/>
      <c r="H13" s="27"/>
    </row>
    <row r="14" spans="1:9" s="8" customFormat="1" ht="19.5" customHeight="1" x14ac:dyDescent="0.3">
      <c r="A14" s="6"/>
      <c r="B14" s="20">
        <f t="array" ref="B14:C14">DaysAndWeeks+DATE(CalendarYear,7,1)-WEEKDAY(DATE(CalendarYear,7,1),(週の始まり="月曜日")+1)+36</f>
        <v>46236</v>
      </c>
      <c r="C14" s="20">
        <v>46237</v>
      </c>
      <c r="D14" s="158" t="s">
        <v>0</v>
      </c>
      <c r="E14" s="158"/>
      <c r="F14" s="158"/>
      <c r="G14" s="158"/>
      <c r="H14" s="158"/>
    </row>
    <row r="15" spans="1:9" s="13" customFormat="1" ht="48" customHeight="1" x14ac:dyDescent="0.3">
      <c r="A15" s="11"/>
      <c r="B15" s="21"/>
      <c r="C15" s="21"/>
      <c r="D15" s="159"/>
      <c r="E15" s="159"/>
      <c r="F15" s="159"/>
      <c r="G15" s="159"/>
      <c r="H15" s="159"/>
    </row>
  </sheetData>
  <mergeCells count="3">
    <mergeCell ref="B2:D2"/>
    <mergeCell ref="D14:H14"/>
    <mergeCell ref="D15:H15"/>
  </mergeCells>
  <phoneticPr fontId="25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26A4-A42E-4353-8E43-9BC14ED7B178}">
  <sheetPr>
    <tabColor theme="7" tint="0.59999389629810485"/>
  </sheetPr>
  <dimension ref="A1:O17"/>
  <sheetViews>
    <sheetView view="pageBreakPreview" zoomScale="108" zoomScaleNormal="100" zoomScaleSheetLayoutView="108" workbookViewId="0">
      <selection activeCell="G6" sqref="G6"/>
    </sheetView>
  </sheetViews>
  <sheetFormatPr defaultRowHeight="34.950000000000003" customHeight="1" x14ac:dyDescent="0.3"/>
  <cols>
    <col min="1" max="1" width="5.08984375" customWidth="1"/>
    <col min="2" max="2" width="22.1796875" customWidth="1"/>
    <col min="3" max="3" width="3.6328125" customWidth="1"/>
    <col min="5" max="5" width="10.6328125" customWidth="1"/>
    <col min="6" max="6" width="4.7265625" customWidth="1"/>
    <col min="7" max="7" width="13.90625" customWidth="1"/>
    <col min="8" max="8" width="4.36328125" customWidth="1"/>
    <col min="9" max="9" width="14.36328125" customWidth="1"/>
    <col min="10" max="10" width="5.36328125" customWidth="1"/>
  </cols>
  <sheetData>
    <row r="1" spans="1:15" s="39" customFormat="1" ht="43.8" customHeight="1" thickBot="1" x14ac:dyDescent="0.35">
      <c r="A1" s="164" t="s">
        <v>35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40"/>
      <c r="N1" s="40"/>
      <c r="O1" s="40"/>
    </row>
    <row r="2" spans="1:15" s="39" customFormat="1" ht="34.950000000000003" customHeight="1" thickBot="1" x14ac:dyDescent="0.35">
      <c r="A2" s="161" t="s">
        <v>36</v>
      </c>
      <c r="B2" s="162"/>
      <c r="C2" s="162"/>
      <c r="D2" s="162"/>
      <c r="E2" s="162"/>
      <c r="F2" s="162"/>
      <c r="G2" s="162"/>
      <c r="H2" s="162"/>
      <c r="I2" s="162"/>
      <c r="J2" s="163"/>
      <c r="K2" s="43" t="s">
        <v>33</v>
      </c>
      <c r="L2" s="44"/>
      <c r="M2" s="45"/>
    </row>
    <row r="3" spans="1:15" s="39" customFormat="1" ht="34.950000000000003" customHeight="1" x14ac:dyDescent="0.3">
      <c r="A3" s="46" t="s">
        <v>6</v>
      </c>
      <c r="B3" s="47"/>
      <c r="C3" s="165" t="s">
        <v>11</v>
      </c>
      <c r="D3" s="167"/>
      <c r="E3" s="166"/>
      <c r="F3" s="165" t="s">
        <v>16</v>
      </c>
      <c r="G3" s="166"/>
      <c r="H3" s="165" t="s">
        <v>27</v>
      </c>
      <c r="I3" s="166"/>
      <c r="J3" s="48">
        <v>1</v>
      </c>
      <c r="K3" s="49" t="s">
        <v>37</v>
      </c>
      <c r="L3" s="49"/>
      <c r="M3" s="50"/>
    </row>
    <row r="4" spans="1:15" s="39" customFormat="1" ht="34.950000000000003" customHeight="1" x14ac:dyDescent="0.3">
      <c r="A4" s="51">
        <v>1</v>
      </c>
      <c r="B4" s="48" t="s">
        <v>7</v>
      </c>
      <c r="C4" s="48">
        <v>1</v>
      </c>
      <c r="D4" s="48" t="s">
        <v>12</v>
      </c>
      <c r="E4" s="48" t="s">
        <v>13</v>
      </c>
      <c r="F4" s="48">
        <v>1</v>
      </c>
      <c r="G4" s="48" t="s">
        <v>17</v>
      </c>
      <c r="H4" s="48">
        <v>1</v>
      </c>
      <c r="I4" s="48" t="s">
        <v>28</v>
      </c>
      <c r="J4" s="48">
        <v>2</v>
      </c>
      <c r="K4" s="48" t="s">
        <v>23</v>
      </c>
      <c r="L4" s="48"/>
      <c r="M4" s="50"/>
    </row>
    <row r="5" spans="1:15" s="39" customFormat="1" ht="34.950000000000003" customHeight="1" x14ac:dyDescent="0.3">
      <c r="A5" s="51">
        <v>2</v>
      </c>
      <c r="B5" s="48" t="s">
        <v>8</v>
      </c>
      <c r="C5" s="48">
        <v>2</v>
      </c>
      <c r="D5" s="48"/>
      <c r="E5" s="48" t="s">
        <v>14</v>
      </c>
      <c r="F5" s="52">
        <v>2</v>
      </c>
      <c r="G5" s="52" t="s">
        <v>30</v>
      </c>
      <c r="H5" s="52">
        <v>2</v>
      </c>
      <c r="I5" s="52" t="s">
        <v>29</v>
      </c>
      <c r="J5" s="52">
        <v>3</v>
      </c>
      <c r="K5" s="52" t="s">
        <v>32</v>
      </c>
      <c r="L5" s="52"/>
      <c r="M5" s="50"/>
    </row>
    <row r="6" spans="1:15" s="39" customFormat="1" ht="34.950000000000003" customHeight="1" x14ac:dyDescent="0.3">
      <c r="A6" s="51">
        <v>3</v>
      </c>
      <c r="B6" s="48" t="s">
        <v>9</v>
      </c>
      <c r="C6" s="48">
        <v>3</v>
      </c>
      <c r="D6" s="48" t="s">
        <v>21</v>
      </c>
      <c r="E6" s="48" t="s">
        <v>22</v>
      </c>
      <c r="F6" s="48">
        <v>3</v>
      </c>
      <c r="G6" s="53" t="s">
        <v>38</v>
      </c>
      <c r="H6" s="48">
        <v>3</v>
      </c>
      <c r="I6" s="48" t="s">
        <v>31</v>
      </c>
      <c r="J6" s="48">
        <v>4</v>
      </c>
      <c r="K6" s="48" t="s">
        <v>34</v>
      </c>
      <c r="L6" s="48"/>
      <c r="M6" s="50"/>
    </row>
    <row r="7" spans="1:15" s="39" customFormat="1" ht="34.950000000000003" customHeight="1" x14ac:dyDescent="0.3">
      <c r="A7" s="51">
        <v>4</v>
      </c>
      <c r="B7" s="48" t="s">
        <v>10</v>
      </c>
      <c r="C7" s="48">
        <v>4</v>
      </c>
      <c r="D7" s="48" t="s">
        <v>24</v>
      </c>
      <c r="E7" s="48" t="s">
        <v>25</v>
      </c>
      <c r="F7" s="54"/>
      <c r="G7" s="55"/>
      <c r="H7" s="55"/>
      <c r="I7" s="55"/>
      <c r="J7" s="55"/>
      <c r="K7" s="55"/>
      <c r="L7" s="55"/>
      <c r="M7" s="56"/>
      <c r="N7" s="41"/>
      <c r="O7" s="41"/>
    </row>
    <row r="8" spans="1:15" s="39" customFormat="1" ht="34.950000000000003" customHeight="1" x14ac:dyDescent="0.3">
      <c r="A8" s="51">
        <v>5</v>
      </c>
      <c r="B8" s="48" t="s">
        <v>15</v>
      </c>
      <c r="C8" s="48">
        <v>5</v>
      </c>
      <c r="D8" s="48" t="s">
        <v>26</v>
      </c>
      <c r="E8" s="49"/>
      <c r="F8" s="57"/>
      <c r="G8" s="57"/>
      <c r="H8" s="57"/>
      <c r="I8" s="160" t="s">
        <v>39</v>
      </c>
      <c r="J8" s="160"/>
      <c r="K8" s="160"/>
      <c r="L8" s="58"/>
      <c r="M8" s="59"/>
      <c r="N8" s="41"/>
      <c r="O8" s="41"/>
    </row>
    <row r="9" spans="1:15" s="39" customFormat="1" ht="34.950000000000003" customHeight="1" x14ac:dyDescent="0.3">
      <c r="A9" s="51">
        <v>6</v>
      </c>
      <c r="B9" s="48" t="s">
        <v>18</v>
      </c>
      <c r="C9" s="54"/>
      <c r="D9" s="57"/>
      <c r="E9" s="57"/>
      <c r="F9" s="57"/>
      <c r="G9" s="57"/>
      <c r="H9" s="57"/>
      <c r="I9" s="160"/>
      <c r="J9" s="160"/>
      <c r="K9" s="160"/>
      <c r="L9" s="55"/>
      <c r="M9" s="56"/>
      <c r="N9" s="42"/>
      <c r="O9" s="42"/>
    </row>
    <row r="10" spans="1:15" s="39" customFormat="1" ht="34.950000000000003" customHeight="1" x14ac:dyDescent="0.3">
      <c r="A10" s="60">
        <v>7</v>
      </c>
      <c r="B10" s="48" t="s">
        <v>19</v>
      </c>
      <c r="C10" s="54"/>
      <c r="D10" s="57"/>
      <c r="E10" s="57"/>
      <c r="F10" s="57"/>
      <c r="G10" s="57"/>
      <c r="H10" s="57"/>
      <c r="I10" s="160"/>
      <c r="J10" s="160"/>
      <c r="K10" s="160"/>
      <c r="L10" s="54"/>
      <c r="M10" s="50"/>
    </row>
    <row r="11" spans="1:15" s="39" customFormat="1" ht="34.950000000000003" customHeight="1" x14ac:dyDescent="0.3">
      <c r="A11" s="60">
        <v>8</v>
      </c>
      <c r="B11" s="48" t="s">
        <v>20</v>
      </c>
      <c r="C11" s="54"/>
      <c r="D11" s="57"/>
      <c r="E11" s="57"/>
      <c r="F11" s="57"/>
      <c r="G11" s="57"/>
      <c r="H11" s="57"/>
      <c r="I11" s="57"/>
      <c r="J11" s="54"/>
      <c r="K11" s="54"/>
      <c r="L11" s="54"/>
      <c r="M11" s="50"/>
    </row>
    <row r="12" spans="1:15" s="39" customFormat="1" ht="34.950000000000003" customHeight="1" x14ac:dyDescent="0.3">
      <c r="A12" s="61"/>
      <c r="B12" s="54"/>
      <c r="C12" s="54"/>
      <c r="D12" s="54"/>
      <c r="E12" s="54"/>
      <c r="F12" s="54"/>
      <c r="G12" s="54"/>
      <c r="H12" s="54"/>
      <c r="I12" s="57"/>
      <c r="J12" s="57"/>
      <c r="K12" s="57"/>
      <c r="L12" s="57"/>
      <c r="M12" s="50"/>
    </row>
    <row r="13" spans="1:15" s="39" customFormat="1" ht="34.950000000000003" customHeight="1" x14ac:dyDescent="0.3">
      <c r="A13" s="61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0"/>
    </row>
    <row r="14" spans="1:15" s="39" customFormat="1" ht="34.950000000000003" customHeight="1" x14ac:dyDescent="0.3">
      <c r="A14" s="61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0"/>
    </row>
    <row r="15" spans="1:15" s="39" customFormat="1" ht="34.950000000000003" customHeight="1" x14ac:dyDescent="0.3">
      <c r="A15" s="61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0"/>
    </row>
    <row r="16" spans="1:15" s="39" customFormat="1" ht="34.950000000000003" customHeight="1" x14ac:dyDescent="0.3">
      <c r="A16" s="61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0"/>
    </row>
    <row r="17" spans="1:13" s="39" customFormat="1" ht="34.950000000000003" customHeight="1" thickBot="1" x14ac:dyDescent="0.35">
      <c r="A17" s="62"/>
      <c r="B17" s="63"/>
      <c r="C17" s="63"/>
      <c r="D17" s="64"/>
      <c r="E17" s="64"/>
      <c r="F17" s="64"/>
      <c r="G17" s="64"/>
      <c r="H17" s="64"/>
      <c r="I17" s="63"/>
      <c r="J17" s="63"/>
      <c r="K17" s="63"/>
      <c r="L17" s="63"/>
      <c r="M17" s="65"/>
    </row>
  </sheetData>
  <mergeCells count="6">
    <mergeCell ref="I8:K10"/>
    <mergeCell ref="A2:J2"/>
    <mergeCell ref="A1:L1"/>
    <mergeCell ref="H3:I3"/>
    <mergeCell ref="F3:G3"/>
    <mergeCell ref="C3:E3"/>
  </mergeCells>
  <phoneticPr fontId="25"/>
  <pageMargins left="0.7" right="0.7" top="0.75" bottom="0.75" header="0.3" footer="0.3"/>
  <pageSetup paperSize="13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0EBD-8B11-464E-B068-9981EAFF1323}">
  <sheetPr>
    <tabColor theme="7" tint="0.59999389629810485"/>
  </sheetPr>
  <dimension ref="A2:G28"/>
  <sheetViews>
    <sheetView view="pageBreakPreview" zoomScale="60" zoomScaleNormal="100" workbookViewId="0">
      <selection activeCell="F12" sqref="F12"/>
    </sheetView>
  </sheetViews>
  <sheetFormatPr defaultRowHeight="30" customHeight="1" x14ac:dyDescent="0.3"/>
  <cols>
    <col min="1" max="1" width="4.26953125" customWidth="1"/>
    <col min="2" max="2" width="5.81640625" customWidth="1"/>
    <col min="3" max="3" width="3.54296875" customWidth="1"/>
    <col min="4" max="4" width="8.81640625" customWidth="1"/>
    <col min="5" max="6" width="29.6328125" customWidth="1"/>
    <col min="7" max="7" width="15.36328125" customWidth="1"/>
  </cols>
  <sheetData>
    <row r="2" spans="1:7" ht="30" customHeight="1" thickBot="1" x14ac:dyDescent="0.35">
      <c r="A2" s="85"/>
      <c r="B2" s="90"/>
      <c r="C2" s="91"/>
      <c r="D2" s="92" t="s">
        <v>63</v>
      </c>
      <c r="E2" s="178" t="s">
        <v>68</v>
      </c>
      <c r="F2" s="178"/>
      <c r="G2" s="179"/>
    </row>
    <row r="3" spans="1:7" ht="30" customHeight="1" x14ac:dyDescent="0.3">
      <c r="A3" s="86"/>
      <c r="B3" s="170" t="s">
        <v>40</v>
      </c>
      <c r="C3" s="171"/>
      <c r="D3" s="73" t="s">
        <v>51</v>
      </c>
      <c r="E3" s="70" t="s">
        <v>62</v>
      </c>
      <c r="F3" s="70" t="s">
        <v>61</v>
      </c>
      <c r="G3" s="70" t="s">
        <v>50</v>
      </c>
    </row>
    <row r="4" spans="1:7" ht="30" customHeight="1" x14ac:dyDescent="0.3">
      <c r="A4" s="86">
        <v>1</v>
      </c>
      <c r="B4" s="66">
        <v>22</v>
      </c>
      <c r="C4" s="66" t="s">
        <v>43</v>
      </c>
      <c r="D4" s="66"/>
      <c r="E4" s="66" t="s">
        <v>54</v>
      </c>
      <c r="F4" s="180" t="s">
        <v>76</v>
      </c>
      <c r="G4" s="181"/>
    </row>
    <row r="5" spans="1:7" ht="30" customHeight="1" x14ac:dyDescent="0.3">
      <c r="A5" s="86">
        <v>2</v>
      </c>
      <c r="B5" s="66">
        <v>23</v>
      </c>
      <c r="C5" s="66" t="s">
        <v>45</v>
      </c>
      <c r="D5" s="66"/>
      <c r="E5" s="66" t="s">
        <v>55</v>
      </c>
      <c r="F5" s="182"/>
      <c r="G5" s="183"/>
    </row>
    <row r="6" spans="1:7" ht="30" customHeight="1" x14ac:dyDescent="0.3">
      <c r="A6" s="86">
        <v>3</v>
      </c>
      <c r="B6" s="66">
        <v>24</v>
      </c>
      <c r="C6" s="66" t="s">
        <v>46</v>
      </c>
      <c r="D6" s="66"/>
      <c r="E6" s="66"/>
      <c r="F6" s="66" t="s">
        <v>53</v>
      </c>
      <c r="G6" s="66" t="s">
        <v>65</v>
      </c>
    </row>
    <row r="7" spans="1:7" ht="30" customHeight="1" x14ac:dyDescent="0.3">
      <c r="A7" s="86">
        <v>4</v>
      </c>
      <c r="B7" s="66">
        <v>25</v>
      </c>
      <c r="C7" s="66" t="s">
        <v>47</v>
      </c>
      <c r="D7" s="66"/>
      <c r="E7" s="66" t="s">
        <v>69</v>
      </c>
      <c r="F7" s="66" t="s">
        <v>53</v>
      </c>
      <c r="G7" s="66" t="s">
        <v>57</v>
      </c>
    </row>
    <row r="8" spans="1:7" ht="30" customHeight="1" x14ac:dyDescent="0.3">
      <c r="A8" s="86">
        <v>5</v>
      </c>
      <c r="B8" s="66">
        <v>26</v>
      </c>
      <c r="C8" s="66" t="s">
        <v>48</v>
      </c>
      <c r="D8" s="66"/>
      <c r="E8" s="66" t="s">
        <v>69</v>
      </c>
      <c r="F8" s="66" t="s">
        <v>53</v>
      </c>
      <c r="G8" s="66"/>
    </row>
    <row r="9" spans="1:7" ht="30" customHeight="1" x14ac:dyDescent="0.3">
      <c r="A9" s="86">
        <v>6</v>
      </c>
      <c r="B9" s="66">
        <v>29</v>
      </c>
      <c r="C9" s="66" t="s">
        <v>42</v>
      </c>
      <c r="D9" s="66" t="s">
        <v>51</v>
      </c>
      <c r="E9" s="172" t="s">
        <v>58</v>
      </c>
      <c r="F9" s="173"/>
      <c r="G9" s="66"/>
    </row>
    <row r="10" spans="1:7" ht="30" customHeight="1" x14ac:dyDescent="0.3">
      <c r="A10" s="86">
        <v>7</v>
      </c>
      <c r="B10" s="66">
        <v>30</v>
      </c>
      <c r="C10" s="66" t="s">
        <v>44</v>
      </c>
      <c r="D10" s="66" t="s">
        <v>51</v>
      </c>
      <c r="E10" s="174"/>
      <c r="F10" s="175"/>
      <c r="G10" s="66"/>
    </row>
    <row r="11" spans="1:7" ht="30" customHeight="1" x14ac:dyDescent="0.3">
      <c r="A11" s="86">
        <v>8</v>
      </c>
      <c r="B11" s="66">
        <v>31</v>
      </c>
      <c r="C11" s="66" t="s">
        <v>46</v>
      </c>
      <c r="D11" s="66" t="s">
        <v>51</v>
      </c>
      <c r="E11" s="87"/>
      <c r="F11" s="66" t="s">
        <v>56</v>
      </c>
      <c r="G11" s="66"/>
    </row>
    <row r="12" spans="1:7" ht="30" customHeight="1" x14ac:dyDescent="0.3">
      <c r="A12" s="86"/>
      <c r="B12" s="168" t="s">
        <v>41</v>
      </c>
      <c r="C12" s="169"/>
      <c r="D12" s="74"/>
      <c r="E12" s="66"/>
      <c r="F12" s="66"/>
      <c r="G12" s="66"/>
    </row>
    <row r="13" spans="1:7" ht="30" customHeight="1" x14ac:dyDescent="0.3">
      <c r="A13" s="86">
        <v>9</v>
      </c>
      <c r="B13" s="66">
        <v>1</v>
      </c>
      <c r="C13" s="66" t="s">
        <v>49</v>
      </c>
      <c r="D13" s="66" t="s">
        <v>52</v>
      </c>
      <c r="E13" s="66"/>
      <c r="F13" s="66" t="s">
        <v>72</v>
      </c>
      <c r="G13" s="66"/>
    </row>
    <row r="14" spans="1:7" ht="30" customHeight="1" x14ac:dyDescent="0.3">
      <c r="A14" s="86">
        <v>10</v>
      </c>
      <c r="B14" s="66">
        <v>2</v>
      </c>
      <c r="C14" s="66" t="s">
        <v>48</v>
      </c>
      <c r="D14" s="66" t="s">
        <v>51</v>
      </c>
      <c r="E14" s="66" t="s">
        <v>59</v>
      </c>
      <c r="F14" s="66"/>
      <c r="G14" s="66"/>
    </row>
    <row r="15" spans="1:7" ht="30" customHeight="1" x14ac:dyDescent="0.3">
      <c r="A15" s="86">
        <v>11</v>
      </c>
      <c r="B15" s="66">
        <v>5</v>
      </c>
      <c r="C15" s="66" t="s">
        <v>42</v>
      </c>
      <c r="D15" s="66" t="s">
        <v>51</v>
      </c>
      <c r="E15" s="66" t="s">
        <v>59</v>
      </c>
      <c r="F15" s="66"/>
      <c r="G15" s="66"/>
    </row>
    <row r="16" spans="1:7" ht="30" customHeight="1" x14ac:dyDescent="0.3">
      <c r="A16" s="86">
        <v>12</v>
      </c>
      <c r="B16" s="66">
        <v>6</v>
      </c>
      <c r="C16" s="66" t="s">
        <v>44</v>
      </c>
      <c r="D16" s="66" t="s">
        <v>51</v>
      </c>
      <c r="E16" s="69" t="s">
        <v>73</v>
      </c>
      <c r="F16" s="68"/>
      <c r="G16" s="66"/>
    </row>
    <row r="17" spans="1:7" ht="30" customHeight="1" x14ac:dyDescent="0.3">
      <c r="A17" s="86">
        <v>13</v>
      </c>
      <c r="B17" s="66">
        <v>7</v>
      </c>
      <c r="C17" s="66" t="s">
        <v>46</v>
      </c>
      <c r="D17" s="66" t="s">
        <v>51</v>
      </c>
      <c r="E17" s="69" t="s">
        <v>73</v>
      </c>
      <c r="F17" s="67"/>
      <c r="G17" s="66"/>
    </row>
    <row r="18" spans="1:7" ht="30" customHeight="1" x14ac:dyDescent="0.3">
      <c r="A18" s="86">
        <v>14</v>
      </c>
      <c r="B18" s="66">
        <v>8</v>
      </c>
      <c r="C18" s="66" t="s">
        <v>47</v>
      </c>
      <c r="D18" s="66" t="s">
        <v>51</v>
      </c>
      <c r="E18" s="67" t="s">
        <v>60</v>
      </c>
      <c r="F18" s="67"/>
      <c r="G18" s="66"/>
    </row>
    <row r="19" spans="1:7" ht="30" customHeight="1" x14ac:dyDescent="0.3">
      <c r="A19" s="86">
        <v>15</v>
      </c>
      <c r="B19" s="66">
        <v>9</v>
      </c>
      <c r="C19" s="66" t="s">
        <v>48</v>
      </c>
      <c r="D19" s="66"/>
      <c r="E19" s="83"/>
      <c r="F19" s="84"/>
      <c r="G19" s="66"/>
    </row>
    <row r="20" spans="1:7" ht="30" customHeight="1" x14ac:dyDescent="0.3">
      <c r="A20" s="86">
        <v>16</v>
      </c>
      <c r="B20" s="66">
        <v>16</v>
      </c>
      <c r="C20" s="66" t="s">
        <v>48</v>
      </c>
      <c r="D20" s="66"/>
      <c r="E20" s="66" t="s">
        <v>64</v>
      </c>
      <c r="F20" s="176" t="s">
        <v>70</v>
      </c>
      <c r="G20" s="177"/>
    </row>
    <row r="21" spans="1:7" ht="30" customHeight="1" x14ac:dyDescent="0.3">
      <c r="A21" s="86">
        <v>17</v>
      </c>
      <c r="B21" s="66">
        <v>19</v>
      </c>
      <c r="C21" s="66" t="s">
        <v>42</v>
      </c>
      <c r="D21" s="66" t="s">
        <v>51</v>
      </c>
      <c r="E21" s="66" t="s">
        <v>23</v>
      </c>
      <c r="F21" s="72"/>
      <c r="G21" s="66"/>
    </row>
    <row r="22" spans="1:7" ht="30" customHeight="1" x14ac:dyDescent="0.3">
      <c r="A22" s="86">
        <v>18</v>
      </c>
      <c r="B22" s="66">
        <v>20</v>
      </c>
      <c r="C22" s="66" t="s">
        <v>44</v>
      </c>
      <c r="D22" s="66" t="s">
        <v>51</v>
      </c>
      <c r="E22" s="66"/>
      <c r="F22" s="72" t="s">
        <v>77</v>
      </c>
      <c r="G22" s="66"/>
    </row>
    <row r="23" spans="1:7" ht="30" customHeight="1" x14ac:dyDescent="0.3">
      <c r="A23" s="86">
        <v>19</v>
      </c>
      <c r="B23" s="66">
        <v>21</v>
      </c>
      <c r="C23" s="66" t="s">
        <v>46</v>
      </c>
      <c r="D23" s="66" t="s">
        <v>51</v>
      </c>
      <c r="E23" s="87"/>
      <c r="F23" s="72" t="s">
        <v>77</v>
      </c>
      <c r="G23" s="66"/>
    </row>
    <row r="24" spans="1:7" ht="30" customHeight="1" x14ac:dyDescent="0.3">
      <c r="A24" s="86">
        <v>20</v>
      </c>
      <c r="B24" s="66">
        <v>22</v>
      </c>
      <c r="C24" s="66" t="s">
        <v>47</v>
      </c>
      <c r="D24" s="66"/>
      <c r="E24" s="71" t="s">
        <v>77</v>
      </c>
      <c r="F24" s="72"/>
      <c r="G24" s="66"/>
    </row>
    <row r="25" spans="1:7" ht="30" customHeight="1" x14ac:dyDescent="0.3">
      <c r="A25" s="69">
        <v>21</v>
      </c>
      <c r="B25" s="66">
        <v>23</v>
      </c>
      <c r="C25" s="66" t="s">
        <v>48</v>
      </c>
      <c r="D25" s="66"/>
      <c r="E25" s="66" t="s">
        <v>75</v>
      </c>
      <c r="F25" s="66" t="s">
        <v>74</v>
      </c>
      <c r="G25" s="72"/>
    </row>
    <row r="26" spans="1:7" ht="30" customHeight="1" x14ac:dyDescent="0.3">
      <c r="A26" s="86"/>
      <c r="B26" s="86"/>
      <c r="C26" s="87"/>
      <c r="D26" s="93" t="s">
        <v>66</v>
      </c>
      <c r="E26" s="87" t="s">
        <v>78</v>
      </c>
      <c r="F26" s="87"/>
      <c r="G26" s="88"/>
    </row>
    <row r="27" spans="1:7" ht="30" customHeight="1" x14ac:dyDescent="0.3">
      <c r="A27" s="69"/>
      <c r="B27" s="69"/>
      <c r="C27" s="89"/>
      <c r="D27" s="94" t="s">
        <v>67</v>
      </c>
      <c r="E27" s="89" t="s">
        <v>79</v>
      </c>
      <c r="F27" s="89"/>
      <c r="G27" s="68"/>
    </row>
    <row r="28" spans="1:7" ht="30" customHeight="1" x14ac:dyDescent="0.3">
      <c r="B28" s="87"/>
      <c r="C28" s="87"/>
      <c r="D28" s="87"/>
      <c r="E28" s="87"/>
      <c r="F28" s="87"/>
      <c r="G28" s="87"/>
    </row>
  </sheetData>
  <mergeCells count="6">
    <mergeCell ref="B12:C12"/>
    <mergeCell ref="B3:C3"/>
    <mergeCell ref="E9:F10"/>
    <mergeCell ref="F20:G20"/>
    <mergeCell ref="E2:G2"/>
    <mergeCell ref="F4:G5"/>
  </mergeCells>
  <phoneticPr fontId="25"/>
  <pageMargins left="0.7" right="0.7" top="0.75" bottom="0.75" header="0.3" footer="0.3"/>
  <pageSetup paperSize="9" scale="7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CC3E5D-B587-4053-A3C4-C2DF55688C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D21365-C633-41AF-AFCA-4E29F60F139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97501469-543E-4ECF-99B3-50F59D3BB6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39</vt:i4>
      </vt:variant>
    </vt:vector>
  </HeadingPairs>
  <TitlesOfParts>
    <vt:vector size="55" baseType="lpstr">
      <vt:lpstr>1 月</vt:lpstr>
      <vt:lpstr>2 月</vt:lpstr>
      <vt:lpstr>3 月</vt:lpstr>
      <vt:lpstr>4 月</vt:lpstr>
      <vt:lpstr>5 月</vt:lpstr>
      <vt:lpstr>6 月</vt:lpstr>
      <vt:lpstr>7 月</vt:lpstr>
      <vt:lpstr>Sheet1</vt:lpstr>
      <vt:lpstr>Sheet2</vt:lpstr>
      <vt:lpstr>8 月</vt:lpstr>
      <vt:lpstr>10 月</vt:lpstr>
      <vt:lpstr>9 月</vt:lpstr>
      <vt:lpstr>Sheet5</vt:lpstr>
      <vt:lpstr>11 月</vt:lpstr>
      <vt:lpstr>12 月</vt:lpstr>
      <vt:lpstr>Sheet4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2018-10-01T01:18:08Z</dcterms:created>
  <dcterms:modified xsi:type="dcterms:W3CDTF">2026-02-03T04:20:00Z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